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</workbook>
</file>

<file path=xl/calcChain.xml><?xml version="1.0" encoding="utf-8"?>
<calcChain xmlns="http://schemas.openxmlformats.org/spreadsheetml/2006/main">
  <c r="E26" i="1" l="1"/>
  <c r="E24" i="1"/>
  <c r="AC99" i="12"/>
  <c r="F39" i="1" s="1"/>
  <c r="AD99" i="12"/>
  <c r="G39" i="1" s="1"/>
  <c r="I9" i="12"/>
  <c r="I8" i="12" s="1"/>
  <c r="G49" i="1" s="1"/>
  <c r="K9" i="12"/>
  <c r="M9" i="12"/>
  <c r="M8" i="12" s="1"/>
  <c r="O9" i="12"/>
  <c r="O8" i="12" s="1"/>
  <c r="Q9" i="12"/>
  <c r="U9" i="12"/>
  <c r="U8" i="12" s="1"/>
  <c r="G8" i="12"/>
  <c r="G99" i="12" s="1"/>
  <c r="I10" i="12"/>
  <c r="K10" i="12"/>
  <c r="K8" i="12"/>
  <c r="H49" i="1" s="1"/>
  <c r="O10" i="12"/>
  <c r="Q10" i="12"/>
  <c r="Q8" i="12" s="1"/>
  <c r="U10" i="12"/>
  <c r="I11" i="12"/>
  <c r="K11" i="12"/>
  <c r="M11" i="12"/>
  <c r="O11" i="12"/>
  <c r="Q11" i="12"/>
  <c r="U11" i="12"/>
  <c r="G12" i="12"/>
  <c r="K12" i="12"/>
  <c r="H50" i="1" s="1"/>
  <c r="I13" i="12"/>
  <c r="I12" i="12" s="1"/>
  <c r="G50" i="1" s="1"/>
  <c r="K13" i="12"/>
  <c r="M13" i="12"/>
  <c r="M12" i="12"/>
  <c r="O13" i="12"/>
  <c r="O12" i="12" s="1"/>
  <c r="Q13" i="12"/>
  <c r="Q12" i="12"/>
  <c r="U13" i="12"/>
  <c r="U12" i="12" s="1"/>
  <c r="I15" i="12"/>
  <c r="I14" i="12" s="1"/>
  <c r="G51" i="1" s="1"/>
  <c r="K15" i="12"/>
  <c r="M15" i="12"/>
  <c r="M14" i="12" s="1"/>
  <c r="O15" i="12"/>
  <c r="O14" i="12" s="1"/>
  <c r="Q15" i="12"/>
  <c r="U15" i="12"/>
  <c r="U14" i="12" s="1"/>
  <c r="G14" i="12"/>
  <c r="I16" i="12"/>
  <c r="K16" i="12"/>
  <c r="K14" i="12"/>
  <c r="H51" i="1" s="1"/>
  <c r="O16" i="12"/>
  <c r="Q16" i="12"/>
  <c r="Q14" i="12" s="1"/>
  <c r="U16" i="12"/>
  <c r="G17" i="12"/>
  <c r="I18" i="12"/>
  <c r="K18" i="12"/>
  <c r="K17" i="12" s="1"/>
  <c r="H52" i="1" s="1"/>
  <c r="M18" i="12"/>
  <c r="O18" i="12"/>
  <c r="O17" i="12" s="1"/>
  <c r="Q18" i="12"/>
  <c r="U18" i="12"/>
  <c r="U17" i="12" s="1"/>
  <c r="M19" i="12"/>
  <c r="I19" i="12"/>
  <c r="K19" i="12"/>
  <c r="O19" i="12"/>
  <c r="Q19" i="12"/>
  <c r="U19" i="12"/>
  <c r="I20" i="12"/>
  <c r="I17" i="12" s="1"/>
  <c r="G52" i="1" s="1"/>
  <c r="K20" i="12"/>
  <c r="M20" i="12"/>
  <c r="O20" i="12"/>
  <c r="Q20" i="12"/>
  <c r="Q17" i="12" s="1"/>
  <c r="U20" i="12"/>
  <c r="M21" i="12"/>
  <c r="I21" i="12"/>
  <c r="K21" i="12"/>
  <c r="O21" i="12"/>
  <c r="Q21" i="12"/>
  <c r="U21" i="12"/>
  <c r="I22" i="12"/>
  <c r="K22" i="12"/>
  <c r="M22" i="12"/>
  <c r="O22" i="12"/>
  <c r="Q22" i="12"/>
  <c r="U22" i="12"/>
  <c r="M23" i="12"/>
  <c r="I23" i="12"/>
  <c r="K23" i="12"/>
  <c r="O23" i="12"/>
  <c r="Q23" i="12"/>
  <c r="U23" i="12"/>
  <c r="G24" i="12"/>
  <c r="I25" i="12"/>
  <c r="I24" i="12" s="1"/>
  <c r="G53" i="1" s="1"/>
  <c r="K25" i="12"/>
  <c r="K24" i="12"/>
  <c r="H53" i="1" s="1"/>
  <c r="M25" i="12"/>
  <c r="M24" i="12" s="1"/>
  <c r="O25" i="12"/>
  <c r="O24" i="12"/>
  <c r="Q25" i="12"/>
  <c r="Q24" i="12" s="1"/>
  <c r="U25" i="12"/>
  <c r="U24" i="12"/>
  <c r="I27" i="12"/>
  <c r="I26" i="12" s="1"/>
  <c r="G54" i="1" s="1"/>
  <c r="K27" i="12"/>
  <c r="M27" i="12"/>
  <c r="M26" i="12" s="1"/>
  <c r="O27" i="12"/>
  <c r="O26" i="12" s="1"/>
  <c r="Q27" i="12"/>
  <c r="U27" i="12"/>
  <c r="U26" i="12" s="1"/>
  <c r="G26" i="12"/>
  <c r="I28" i="12"/>
  <c r="K28" i="12"/>
  <c r="K26" i="12"/>
  <c r="H54" i="1" s="1"/>
  <c r="O28" i="12"/>
  <c r="Q28" i="12"/>
  <c r="Q26" i="12" s="1"/>
  <c r="U28" i="12"/>
  <c r="I29" i="12"/>
  <c r="K29" i="12"/>
  <c r="M29" i="12"/>
  <c r="O29" i="12"/>
  <c r="Q29" i="12"/>
  <c r="U29" i="12"/>
  <c r="M30" i="12"/>
  <c r="I30" i="12"/>
  <c r="K30" i="12"/>
  <c r="O30" i="12"/>
  <c r="Q30" i="12"/>
  <c r="U30" i="12"/>
  <c r="I31" i="12"/>
  <c r="K31" i="12"/>
  <c r="M31" i="12"/>
  <c r="O31" i="12"/>
  <c r="Q31" i="12"/>
  <c r="U31" i="12"/>
  <c r="M32" i="12"/>
  <c r="I32" i="12"/>
  <c r="K32" i="12"/>
  <c r="O32" i="12"/>
  <c r="Q32" i="12"/>
  <c r="U32" i="12"/>
  <c r="I33" i="12"/>
  <c r="K33" i="12"/>
  <c r="M33" i="12"/>
  <c r="O33" i="12"/>
  <c r="Q33" i="12"/>
  <c r="U33" i="12"/>
  <c r="M34" i="12"/>
  <c r="I34" i="12"/>
  <c r="K34" i="12"/>
  <c r="O34" i="12"/>
  <c r="Q34" i="12"/>
  <c r="U34" i="12"/>
  <c r="I35" i="12"/>
  <c r="K35" i="12"/>
  <c r="M35" i="12"/>
  <c r="O35" i="12"/>
  <c r="Q35" i="12"/>
  <c r="U35" i="12"/>
  <c r="M36" i="12"/>
  <c r="I36" i="12"/>
  <c r="K36" i="12"/>
  <c r="O36" i="12"/>
  <c r="Q36" i="12"/>
  <c r="U36" i="12"/>
  <c r="I37" i="12"/>
  <c r="K37" i="12"/>
  <c r="M37" i="12"/>
  <c r="O37" i="12"/>
  <c r="Q37" i="12"/>
  <c r="U37" i="12"/>
  <c r="M38" i="12"/>
  <c r="I38" i="12"/>
  <c r="K38" i="12"/>
  <c r="O38" i="12"/>
  <c r="Q38" i="12"/>
  <c r="U38" i="12"/>
  <c r="I39" i="12"/>
  <c r="K39" i="12"/>
  <c r="M39" i="12"/>
  <c r="O39" i="12"/>
  <c r="Q39" i="12"/>
  <c r="U39" i="12"/>
  <c r="M40" i="12"/>
  <c r="I40" i="12"/>
  <c r="K40" i="12"/>
  <c r="O40" i="12"/>
  <c r="Q40" i="12"/>
  <c r="U40" i="12"/>
  <c r="I41" i="12"/>
  <c r="K41" i="12"/>
  <c r="M41" i="12"/>
  <c r="O41" i="12"/>
  <c r="Q41" i="12"/>
  <c r="U41" i="12"/>
  <c r="M42" i="12"/>
  <c r="I42" i="12"/>
  <c r="K42" i="12"/>
  <c r="O42" i="12"/>
  <c r="Q42" i="12"/>
  <c r="U42" i="12"/>
  <c r="I43" i="12"/>
  <c r="K43" i="12"/>
  <c r="M43" i="12"/>
  <c r="O43" i="12"/>
  <c r="Q43" i="12"/>
  <c r="U43" i="12"/>
  <c r="M44" i="12"/>
  <c r="I44" i="12"/>
  <c r="K44" i="12"/>
  <c r="O44" i="12"/>
  <c r="Q44" i="12"/>
  <c r="U44" i="12"/>
  <c r="I45" i="12"/>
  <c r="K45" i="12"/>
  <c r="M45" i="12"/>
  <c r="O45" i="12"/>
  <c r="Q45" i="12"/>
  <c r="U45" i="12"/>
  <c r="M46" i="12"/>
  <c r="I46" i="12"/>
  <c r="K46" i="12"/>
  <c r="O46" i="12"/>
  <c r="Q46" i="12"/>
  <c r="U46" i="12"/>
  <c r="G47" i="12"/>
  <c r="I48" i="12"/>
  <c r="K48" i="12"/>
  <c r="K47" i="12" s="1"/>
  <c r="H55" i="1" s="1"/>
  <c r="O48" i="12"/>
  <c r="Q48" i="12"/>
  <c r="Q47" i="12" s="1"/>
  <c r="U48" i="12"/>
  <c r="I49" i="12"/>
  <c r="K49" i="12"/>
  <c r="M49" i="12"/>
  <c r="O49" i="12"/>
  <c r="O47" i="12" s="1"/>
  <c r="Q49" i="12"/>
  <c r="U49" i="12"/>
  <c r="M50" i="12"/>
  <c r="I50" i="12"/>
  <c r="I47" i="12" s="1"/>
  <c r="G55" i="1" s="1"/>
  <c r="K50" i="12"/>
  <c r="O50" i="12"/>
  <c r="Q50" i="12"/>
  <c r="U50" i="12"/>
  <c r="U47" i="12" s="1"/>
  <c r="I51" i="12"/>
  <c r="K51" i="12"/>
  <c r="M51" i="12"/>
  <c r="O51" i="12"/>
  <c r="Q51" i="12"/>
  <c r="U51" i="12"/>
  <c r="M52" i="12"/>
  <c r="I52" i="12"/>
  <c r="K52" i="12"/>
  <c r="O52" i="12"/>
  <c r="Q52" i="12"/>
  <c r="U52" i="12"/>
  <c r="I53" i="12"/>
  <c r="K53" i="12"/>
  <c r="M53" i="12"/>
  <c r="O53" i="12"/>
  <c r="Q53" i="12"/>
  <c r="U53" i="12"/>
  <c r="M54" i="12"/>
  <c r="I54" i="12"/>
  <c r="K54" i="12"/>
  <c r="O54" i="12"/>
  <c r="Q54" i="12"/>
  <c r="U54" i="12"/>
  <c r="I55" i="12"/>
  <c r="K55" i="12"/>
  <c r="M55" i="12"/>
  <c r="O55" i="12"/>
  <c r="Q55" i="12"/>
  <c r="U55" i="12"/>
  <c r="M56" i="12"/>
  <c r="I56" i="12"/>
  <c r="K56" i="12"/>
  <c r="O56" i="12"/>
  <c r="Q56" i="12"/>
  <c r="U56" i="12"/>
  <c r="I57" i="12"/>
  <c r="K57" i="12"/>
  <c r="M57" i="12"/>
  <c r="O57" i="12"/>
  <c r="Q57" i="12"/>
  <c r="U57" i="12"/>
  <c r="M58" i="12"/>
  <c r="I58" i="12"/>
  <c r="K58" i="12"/>
  <c r="O58" i="12"/>
  <c r="Q58" i="12"/>
  <c r="U58" i="12"/>
  <c r="I59" i="12"/>
  <c r="K59" i="12"/>
  <c r="M59" i="12"/>
  <c r="O59" i="12"/>
  <c r="Q59" i="12"/>
  <c r="U59" i="12"/>
  <c r="M60" i="12"/>
  <c r="I60" i="12"/>
  <c r="K60" i="12"/>
  <c r="O60" i="12"/>
  <c r="Q60" i="12"/>
  <c r="U60" i="12"/>
  <c r="I61" i="12"/>
  <c r="K61" i="12"/>
  <c r="M61" i="12"/>
  <c r="O61" i="12"/>
  <c r="Q61" i="12"/>
  <c r="U61" i="12"/>
  <c r="M62" i="12"/>
  <c r="I62" i="12"/>
  <c r="K62" i="12"/>
  <c r="O62" i="12"/>
  <c r="Q62" i="12"/>
  <c r="U62" i="12"/>
  <c r="I63" i="12"/>
  <c r="K63" i="12"/>
  <c r="M63" i="12"/>
  <c r="O63" i="12"/>
  <c r="Q63" i="12"/>
  <c r="U63" i="12"/>
  <c r="M64" i="12"/>
  <c r="I64" i="12"/>
  <c r="K64" i="12"/>
  <c r="O64" i="12"/>
  <c r="Q64" i="12"/>
  <c r="U64" i="12"/>
  <c r="I65" i="12"/>
  <c r="K65" i="12"/>
  <c r="M65" i="12"/>
  <c r="O65" i="12"/>
  <c r="Q65" i="12"/>
  <c r="U65" i="12"/>
  <c r="I67" i="12"/>
  <c r="K67" i="12"/>
  <c r="K66" i="12" s="1"/>
  <c r="H56" i="1" s="1"/>
  <c r="M67" i="12"/>
  <c r="O67" i="12"/>
  <c r="Q67" i="12"/>
  <c r="Q66" i="12" s="1"/>
  <c r="U67" i="12"/>
  <c r="G66" i="12"/>
  <c r="I68" i="12"/>
  <c r="I66" i="12" s="1"/>
  <c r="G56" i="1" s="1"/>
  <c r="K68" i="12"/>
  <c r="O68" i="12"/>
  <c r="O66" i="12"/>
  <c r="Q68" i="12"/>
  <c r="U68" i="12"/>
  <c r="I69" i="12"/>
  <c r="K69" i="12"/>
  <c r="M69" i="12"/>
  <c r="O69" i="12"/>
  <c r="Q69" i="12"/>
  <c r="U69" i="12"/>
  <c r="M70" i="12"/>
  <c r="I70" i="12"/>
  <c r="K70" i="12"/>
  <c r="O70" i="12"/>
  <c r="Q70" i="12"/>
  <c r="U70" i="12"/>
  <c r="U66" i="12" s="1"/>
  <c r="I71" i="12"/>
  <c r="K71" i="12"/>
  <c r="M71" i="12"/>
  <c r="O71" i="12"/>
  <c r="Q71" i="12"/>
  <c r="U71" i="12"/>
  <c r="M72" i="12"/>
  <c r="I72" i="12"/>
  <c r="K72" i="12"/>
  <c r="O72" i="12"/>
  <c r="Q72" i="12"/>
  <c r="U72" i="12"/>
  <c r="I73" i="12"/>
  <c r="K73" i="12"/>
  <c r="M73" i="12"/>
  <c r="O73" i="12"/>
  <c r="Q73" i="12"/>
  <c r="U73" i="12"/>
  <c r="M74" i="12"/>
  <c r="I74" i="12"/>
  <c r="K74" i="12"/>
  <c r="O74" i="12"/>
  <c r="Q74" i="12"/>
  <c r="U74" i="12"/>
  <c r="I75" i="12"/>
  <c r="K75" i="12"/>
  <c r="M75" i="12"/>
  <c r="O75" i="12"/>
  <c r="Q75" i="12"/>
  <c r="U75" i="12"/>
  <c r="M76" i="12"/>
  <c r="I76" i="12"/>
  <c r="K76" i="12"/>
  <c r="O76" i="12"/>
  <c r="Q76" i="12"/>
  <c r="U76" i="12"/>
  <c r="I77" i="12"/>
  <c r="K77" i="12"/>
  <c r="M77" i="12"/>
  <c r="O77" i="12"/>
  <c r="Q77" i="12"/>
  <c r="U77" i="12"/>
  <c r="M78" i="12"/>
  <c r="I78" i="12"/>
  <c r="K78" i="12"/>
  <c r="O78" i="12"/>
  <c r="Q78" i="12"/>
  <c r="U78" i="12"/>
  <c r="I79" i="12"/>
  <c r="K79" i="12"/>
  <c r="M79" i="12"/>
  <c r="O79" i="12"/>
  <c r="Q79" i="12"/>
  <c r="U79" i="12"/>
  <c r="M80" i="12"/>
  <c r="I80" i="12"/>
  <c r="K80" i="12"/>
  <c r="O80" i="12"/>
  <c r="Q80" i="12"/>
  <c r="U80" i="12"/>
  <c r="I81" i="12"/>
  <c r="K81" i="12"/>
  <c r="M81" i="12"/>
  <c r="O81" i="12"/>
  <c r="Q81" i="12"/>
  <c r="U81" i="12"/>
  <c r="M82" i="12"/>
  <c r="I82" i="12"/>
  <c r="K82" i="12"/>
  <c r="O82" i="12"/>
  <c r="Q82" i="12"/>
  <c r="U82" i="12"/>
  <c r="I83" i="12"/>
  <c r="K83" i="12"/>
  <c r="M83" i="12"/>
  <c r="O83" i="12"/>
  <c r="Q83" i="12"/>
  <c r="U83" i="12"/>
  <c r="M84" i="12"/>
  <c r="I84" i="12"/>
  <c r="K84" i="12"/>
  <c r="O84" i="12"/>
  <c r="Q84" i="12"/>
  <c r="U84" i="12"/>
  <c r="I85" i="12"/>
  <c r="K85" i="12"/>
  <c r="M85" i="12"/>
  <c r="O85" i="12"/>
  <c r="Q85" i="12"/>
  <c r="U85" i="12"/>
  <c r="M86" i="12"/>
  <c r="I86" i="12"/>
  <c r="K86" i="12"/>
  <c r="O86" i="12"/>
  <c r="Q86" i="12"/>
  <c r="U86" i="12"/>
  <c r="I87" i="12"/>
  <c r="K87" i="12"/>
  <c r="M87" i="12"/>
  <c r="O87" i="12"/>
  <c r="Q87" i="12"/>
  <c r="U87" i="12"/>
  <c r="M88" i="12"/>
  <c r="I88" i="12"/>
  <c r="K88" i="12"/>
  <c r="O88" i="12"/>
  <c r="Q88" i="12"/>
  <c r="U88" i="12"/>
  <c r="I89" i="12"/>
  <c r="K89" i="12"/>
  <c r="M89" i="12"/>
  <c r="O89" i="12"/>
  <c r="Q89" i="12"/>
  <c r="U89" i="12"/>
  <c r="M90" i="12"/>
  <c r="I90" i="12"/>
  <c r="K90" i="12"/>
  <c r="O90" i="12"/>
  <c r="Q90" i="12"/>
  <c r="U90" i="12"/>
  <c r="I91" i="12"/>
  <c r="K91" i="12"/>
  <c r="M91" i="12"/>
  <c r="O91" i="12"/>
  <c r="Q91" i="12"/>
  <c r="U91" i="12"/>
  <c r="M92" i="12"/>
  <c r="I92" i="12"/>
  <c r="K92" i="12"/>
  <c r="O92" i="12"/>
  <c r="Q92" i="12"/>
  <c r="U92" i="12"/>
  <c r="I93" i="12"/>
  <c r="K93" i="12"/>
  <c r="M93" i="12"/>
  <c r="O93" i="12"/>
  <c r="Q93" i="12"/>
  <c r="U93" i="12"/>
  <c r="M94" i="12"/>
  <c r="I94" i="12"/>
  <c r="K94" i="12"/>
  <c r="O94" i="12"/>
  <c r="Q94" i="12"/>
  <c r="U94" i="12"/>
  <c r="I95" i="12"/>
  <c r="K95" i="12"/>
  <c r="M95" i="12"/>
  <c r="O95" i="12"/>
  <c r="Q95" i="12"/>
  <c r="U95" i="12"/>
  <c r="G96" i="12"/>
  <c r="O96" i="12"/>
  <c r="U96" i="12"/>
  <c r="I97" i="12"/>
  <c r="I96" i="12"/>
  <c r="G57" i="1" s="1"/>
  <c r="E19" i="1" s="1"/>
  <c r="K97" i="12"/>
  <c r="K96" i="12" s="1"/>
  <c r="H57" i="1" s="1"/>
  <c r="G19" i="1" s="1"/>
  <c r="M97" i="12"/>
  <c r="M96" i="12" s="1"/>
  <c r="O97" i="12"/>
  <c r="Q97" i="12"/>
  <c r="Q96" i="12" s="1"/>
  <c r="U97" i="12"/>
  <c r="I20" i="1"/>
  <c r="G20" i="1"/>
  <c r="E20" i="1"/>
  <c r="I19" i="1"/>
  <c r="I18" i="1"/>
  <c r="G18" i="1"/>
  <c r="E18" i="1"/>
  <c r="I17" i="1"/>
  <c r="I16" i="1"/>
  <c r="I21" i="1" s="1"/>
  <c r="I58" i="1"/>
  <c r="AZ43" i="1"/>
  <c r="G27" i="1"/>
  <c r="F40" i="1"/>
  <c r="G28" i="1" s="1"/>
  <c r="G23" i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M17" i="12"/>
  <c r="M68" i="12"/>
  <c r="M66" i="12" s="1"/>
  <c r="M48" i="12"/>
  <c r="M47" i="12"/>
  <c r="M28" i="12"/>
  <c r="M16" i="12"/>
  <c r="M10" i="12"/>
  <c r="G17" i="1" l="1"/>
  <c r="I39" i="1"/>
  <c r="H39" i="1"/>
  <c r="E17" i="1"/>
  <c r="H58" i="1"/>
  <c r="G16" i="1"/>
  <c r="G21" i="1" s="1"/>
  <c r="E16" i="1"/>
  <c r="E21" i="1" s="1"/>
  <c r="G58" i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<sst xmlns="http://schemas.openxmlformats.org/spreadsheetml/2006/main" count="521" uniqueCount="287">
  <si>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</si>
  <si>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</si>
  <si>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</si>
  <si>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</si>
  <si>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</si>
  <si>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</si>
  <si>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</si>
  <si>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</si>
  <si>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</si>
  <si>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</si>
  <si>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</si>
  <si>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</si>
  <si>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</si>
  <si>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</si>
  <si>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</si>
  <si>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</si>
  <si>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</si>
  <si>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</si>
  <si>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</si>
  <si>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</si>
  <si>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</si>
  <si>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</si>
  <si>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</si>
  <si>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</si>
  <si>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</si>
  <si>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</si>
  <si>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</si>
  <si>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</si>
  <si>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</si>
  <si>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</si>
  <si>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</si>
  <si>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</si>
  <si>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</si>
  <si>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</si>
  <si>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</si>
  <si>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</si>
  <si>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</si>
  <si>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</si>
  <si>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</si>
  <si>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</si>
  <si>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</si>
  <si>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</si>
  <si>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</si>
  <si>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</si>
  <si>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</si>
  <si>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</si>
  <si>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</si>
  <si>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</si>
  <si>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</si>
  <si>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</si>
  <si>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</si>
  <si>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</si>
  <si>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</si>
  <si>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</si>
  <si>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</si>
  <si>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</si>
  <si>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</si>
  <si>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</si>
  <si>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</si>
  <si>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</si>
  <si>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</si>
  <si>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</si>
  <si>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</si>
  <si>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D1.4.1 Zdravotně technická zařízení, II. etapa</t>
  </si>
  <si>
    <t>Rekapitulace dílů</t>
  </si>
  <si>
    <t>Typ dílu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</si>
  <si>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</si>
  <si>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</si>
  <si>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</si>
  <si>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</si>
  <si>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</si>
  <si>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</si>
  <si>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</si>
  <si>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</si>
  <si>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</si>
  <si>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</si>
  <si>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</si>
  <si>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</si>
  <si>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</si>
  <si>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</si>
  <si>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</si>
  <si>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</si>
  <si>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</si>
  <si>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</si>
  <si>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</si>
  <si>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</si>
  <si>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</si>
  <si>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</si>
  <si>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</si>
  <si>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</si>
  <si>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</si>
  <si>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</si>
  <si>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</si>
  <si>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</si>
  <si>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</si>
  <si>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</si>
  <si>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</si>
  <si>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</si>
  <si>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</si>
  <si>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</si>
  <si>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</si>
  <si>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</si>
  <si>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</si>
  <si>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</si>
  <si>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</si>
  <si>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</si>
  <si>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</si>
  <si>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</si>
  <si>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</si>
  <si>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</si>
  <si>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</si>
  <si>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</si>
  <si>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</si>
  <si>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612403384RV1</t>
  </si>
  <si>
    <t>Hrubá výplň rýh ve stěnách do 7x7 cm maltou ze SMS, výplňovou nesmrštivou maltou</t>
  </si>
  <si>
    <t>m</t>
  </si>
  <si>
    <t>POL1_0</t>
  </si>
  <si>
    <t>612403388RT1</t>
  </si>
  <si>
    <t>Hrubá výplň rýh ve stěnách do 15x15cm maltou z SMS, zdicí maltou</t>
  </si>
  <si>
    <t>612403386RV1</t>
  </si>
  <si>
    <t>Hrubá výplň rýh ve stěnách do 7x15cm maltou z SMS, výplňovou nesmrštivou maltou</t>
  </si>
  <si>
    <t>631312141R00</t>
  </si>
  <si>
    <t>Doplnění rýh betonem v dosavadních mazaninách</t>
  </si>
  <si>
    <t>m3</t>
  </si>
  <si>
    <t>969011121R00</t>
  </si>
  <si>
    <t>Vybourání vodovod. vedení DN do 52 mm</t>
  </si>
  <si>
    <t>969021111R00</t>
  </si>
  <si>
    <t>Vybourání kanalizačního potrubí DN do 100 mm</t>
  </si>
  <si>
    <t>974042543R00</t>
  </si>
  <si>
    <t>Vysekání rýh betonová mazanina+dlažba 15x6,5 cm</t>
  </si>
  <si>
    <t>974031144R00</t>
  </si>
  <si>
    <t>Vysekání rýh ve zdi cihelné 7 x 15 cm</t>
  </si>
  <si>
    <t>974031142R00</t>
  </si>
  <si>
    <t>Vysekání rýh ve zdi cihelné 7 x 7 cm</t>
  </si>
  <si>
    <t>974031164R00</t>
  </si>
  <si>
    <t>Vysekání rýh ve zdi cihelné 15 x 15 cm</t>
  </si>
  <si>
    <t>979082111R00</t>
  </si>
  <si>
    <t>Vnitrostaveništní doprava suti do 10 m</t>
  </si>
  <si>
    <t>t</t>
  </si>
  <si>
    <t>979981104R00</t>
  </si>
  <si>
    <t>Kontejner, suť bez příměsí, odvoz a likvidace, 9 t</t>
  </si>
  <si>
    <t>999281105R00</t>
  </si>
  <si>
    <t>Přesun hmot pro opravy a údržbu do výšky 6 m</t>
  </si>
  <si>
    <t>721210818R00</t>
  </si>
  <si>
    <t>Demontáž vpusti podlahové DN 50-100, litinové</t>
  </si>
  <si>
    <t>kus</t>
  </si>
  <si>
    <t>721140802R00</t>
  </si>
  <si>
    <t>Demontáž potrubí litinového do DN 100</t>
  </si>
  <si>
    <t>721171808R00</t>
  </si>
  <si>
    <t>Demontáž potrubí z PP-HT do D 110 mm</t>
  </si>
  <si>
    <t>721290821R00</t>
  </si>
  <si>
    <t>Přesun vybouraných hmot - kanalizace, H do 6 m</t>
  </si>
  <si>
    <t>721170912R00</t>
  </si>
  <si>
    <t>Oprava potrubí PP-HT odpadní, zaslepení potr. D 40</t>
  </si>
  <si>
    <t>721170905R00</t>
  </si>
  <si>
    <t>Oprava potrubí PP-HT odpadní, zaslepení potr. D 50</t>
  </si>
  <si>
    <t>721170909R00</t>
  </si>
  <si>
    <t>Oprava potrubí PP-HT odpadní, zaslepení potr D 110</t>
  </si>
  <si>
    <t>721273180R00</t>
  </si>
  <si>
    <t>Ventil přivzdušňovací podomítkovýn D 50, hydr. kapacita 13 l/s</t>
  </si>
  <si>
    <t>721273150RT1</t>
  </si>
  <si>
    <t>Hlavice ventilační přivětrávací, 37 l/s, přivzdušňovací ventil kanal., D 50/75/110 mm</t>
  </si>
  <si>
    <t>28612100R</t>
  </si>
  <si>
    <t>Hadice plastová pro odvod kondenzátu, D 20 mm, balení 20 m</t>
  </si>
  <si>
    <t>POL3_0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</si>
  <si>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</si>
  <si>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</si>
  <si>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</si>
  <si>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</si>
  <si>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</si>
  <si>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</si>
  <si>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721176114R00</t>
  </si>
  <si>
    <t>Potrubí HT odpadní svislé D 75 x 1,9 mm</t>
  </si>
  <si>
    <t>721176147R00</t>
  </si>
  <si>
    <t>Potrubí HT dešťové (svislé) D 160 x 3,9 mm, ochrana proti vytržení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</si>
  <si>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</si>
  <si>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</si>
  <si>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</si>
  <si>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</si>
  <si>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</si>
  <si>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</si>
  <si>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721290111R00</t>
  </si>
  <si>
    <t>Zkouška těsnosti kanalizace vodou DN 125</t>
  </si>
  <si>
    <t>998721101R00</t>
  </si>
  <si>
    <t>Přesun hmot pro vnitřní kanalizaci, výšky do 6 m</t>
  </si>
  <si>
    <t>722254110R00</t>
  </si>
  <si>
    <t>Demontáž hydrantových skříní</t>
  </si>
  <si>
    <t>soubor</t>
  </si>
  <si>
    <t>722130803R00</t>
  </si>
  <si>
    <t>Demontáž potrubí ocelových závitových DN 15-50</t>
  </si>
  <si>
    <t>722170801R00</t>
  </si>
  <si>
    <t>Demontáž rozvodů vody z plastů do D 32</t>
  </si>
  <si>
    <t>722290821R00</t>
  </si>
  <si>
    <t>Přesun vybouraných hmot - vodovody, H do 6 m</t>
  </si>
  <si>
    <t>722254211RT3</t>
  </si>
  <si>
    <t>Hydrantový systém, box s plnými dveřmi + HP, průměr 25/20, stálotvará hadice</t>
  </si>
  <si>
    <t>722191131R00</t>
  </si>
  <si>
    <t>Hadice sanitární flexibilní, DN 15, délka 0,3 m</t>
  </si>
  <si>
    <t>722220111R00</t>
  </si>
  <si>
    <t>Nástěnka pro výtokový ventil G 1/2</t>
  </si>
  <si>
    <t>722220121R00</t>
  </si>
  <si>
    <t>Nástěnka pro baterii G 1/2</t>
  </si>
  <si>
    <t>pár</t>
  </si>
  <si>
    <t>722190401R00</t>
  </si>
  <si>
    <t>Vyvedení a upevnění výpustek DN 15</t>
  </si>
  <si>
    <t>722172412R00</t>
  </si>
  <si>
    <t>Potrubí z PP-RCT, D 25 x 2,8 mm, SDR 9, PN 22, vč.zednických výpomocí</t>
  </si>
  <si>
    <t>722172413R00</t>
  </si>
  <si>
    <t>Potrubí z PP-RCT, D 32 x 3,6 mm, SDR 9, PN 22, vč. zednických výpomocí</t>
  </si>
  <si>
    <t>722132115R00</t>
  </si>
  <si>
    <t>Potrubí ocel vně/vni pozink., DN 25</t>
  </si>
  <si>
    <t>722181214RT8</t>
  </si>
  <si>
    <t>Izolace návleková z pěněného PE, tl. stěny 20 mm, vnitřní průměr 25 mm</t>
  </si>
  <si>
    <t>722181214RU1</t>
  </si>
  <si>
    <t>Izolace návleková z pěněného PE, tl. stěny 20 mm, vnitřní průměr 32 mm</t>
  </si>
  <si>
    <t>722181214RU2</t>
  </si>
  <si>
    <t>Izolace návleková z pěněného PE, tl. stěny 20 mm, vnitřní průměr 35 mm</t>
  </si>
  <si>
    <t>722280106R00</t>
  </si>
  <si>
    <t>Tlaková zkouška vodovodního potrubí do DN 32</t>
  </si>
  <si>
    <t>722290234R00</t>
  </si>
  <si>
    <t>Proplach a dezinfekce vodovod.potrubí DN 80</t>
  </si>
  <si>
    <t>998722101R00</t>
  </si>
  <si>
    <t>Přesun hmot pro vnitřní vodovod, výšky do 6 m</t>
  </si>
  <si>
    <t>725110811R00</t>
  </si>
  <si>
    <t>Demontáž klozetů splachovacích</t>
  </si>
  <si>
    <t>725210821R00</t>
  </si>
  <si>
    <t>Demontáž umyvadel bez výtokových armatur</t>
  </si>
  <si>
    <t>725330820R00</t>
  </si>
  <si>
    <t>Demontáž výlevky diturvitové vč. splach. nádržky</t>
  </si>
  <si>
    <t>725530811R00</t>
  </si>
  <si>
    <t>Demontáž, zásobník elektrický beztlaký 10 l</t>
  </si>
  <si>
    <t>725860811R00</t>
  </si>
  <si>
    <t>Demontáž uzávěrek zápachových jednoduchých</t>
  </si>
  <si>
    <t>725810811R00</t>
  </si>
  <si>
    <t>Demontáž ventilu výtokového nástěnného</t>
  </si>
  <si>
    <t>725820801R00</t>
  </si>
  <si>
    <t>Demontáž baterie nástěnné do G 3/4</t>
  </si>
  <si>
    <t>725590811R00</t>
  </si>
  <si>
    <t>Přesun vybour.hmot, zařizovací předměty H 6 m</t>
  </si>
  <si>
    <t>725013163R00</t>
  </si>
  <si>
    <t>Klozet kombi, nádrž s armat. odpad.vodorovný, bílý</t>
  </si>
  <si>
    <t>725017162R00</t>
  </si>
  <si>
    <t>Umyvadlo na šrouby, 55 x 45 cm, bílé, bez otvoru pro stoj. baterii</t>
  </si>
  <si>
    <t>725017337R00</t>
  </si>
  <si>
    <t>Umývátko na šrouby 45 x 46 cm rohové, bílé, bez otvoru pro stoj. baterii</t>
  </si>
  <si>
    <t>55231355R</t>
  </si>
  <si>
    <t>Jednodřez nerez kulatý, průmeěr 43 cm, s přepadem</t>
  </si>
  <si>
    <t>725319101R00</t>
  </si>
  <si>
    <t>Montáž dřezů jednoduchých</t>
  </si>
  <si>
    <t>725019101R00</t>
  </si>
  <si>
    <t>Výlevka stojící s plastovou mřížkou, bílá</t>
  </si>
  <si>
    <t>28696621R</t>
  </si>
  <si>
    <t>Nádržka splachovací plastová nízkopoložená, 3/6 l, boční přívod vody</t>
  </si>
  <si>
    <t>725119106R00</t>
  </si>
  <si>
    <t>Montáž splach.nádrží nízkopoložených s ventilem</t>
  </si>
  <si>
    <t>725814101R00</t>
  </si>
  <si>
    <t>Ventil rohový s filtrem, DN 15 x DN 10</t>
  </si>
  <si>
    <t>725814102R00</t>
  </si>
  <si>
    <t>kohout rohový kulový, DN 15 x DN 10, zpětná klapka</t>
  </si>
  <si>
    <t>725814122R00</t>
  </si>
  <si>
    <t>Ventil pračkový se zpět.klapkou, DN15 x DN20, rohový</t>
  </si>
  <si>
    <t>55144201R</t>
  </si>
  <si>
    <t>Baterie umyvadlová, nástěnná, směš., páková, chrom, připoj. rozteč 150 mm</t>
  </si>
  <si>
    <t>725823114RT1</t>
  </si>
  <si>
    <t>Baterie dřezová stojánková ruční, bez otvír.odpadu, standardní</t>
  </si>
  <si>
    <t>725829202R00</t>
  </si>
  <si>
    <t>Montáž baterie umyv.a dřezové nástěnné</t>
  </si>
  <si>
    <t>725860109R00</t>
  </si>
  <si>
    <t>Uzávěrka zápachová umyvadlová, D 40</t>
  </si>
  <si>
    <t>725860202R00</t>
  </si>
  <si>
    <t>Zápachová uzávěrka dřezová, D 50 mm</t>
  </si>
  <si>
    <t>55162345.AR</t>
  </si>
  <si>
    <t>Podomítková zápachová uzávěrka pro kapající konden, D 40, s kuličkou</t>
  </si>
  <si>
    <t>725869204R00</t>
  </si>
  <si>
    <t>Montáž uzávěrek zápach. D 40</t>
  </si>
  <si>
    <t>725869214R00</t>
  </si>
  <si>
    <t>Montáž uzávěrek zápach. D 50</t>
  </si>
  <si>
    <t>55161640R</t>
  </si>
  <si>
    <t>WC manžeta centrická</t>
  </si>
  <si>
    <t>998725101R00</t>
  </si>
  <si>
    <t>Přesun hmot pro zařizovací předměty, výšky do 6 m</t>
  </si>
  <si>
    <t>1</t>
  </si>
  <si>
    <t>Vedlejší rozpočtové náklady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</si>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</sst>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12" fillId="3" borderId="33" xfId="0" applyFont="1" applyFill="1" applyBorder="1" applyAlignment="1">
      <alignment horizontal="center" vertical="center" wrapText="1"/>
    </xf>
    <xf numFmtId="4" fontId="2" fillId="0" borderId="33" xfId="0" applyNumberFormat="1" applyFont="1" applyBorder="1" applyAlignment="1">
      <alignment vertical="center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" fontId="2" fillId="0" borderId="34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5" borderId="35" xfId="0" applyNumberFormat="1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1" fontId="6" fillId="0" borderId="10" xfId="0" applyNumberFormat="1" applyFont="1" applyBorder="1" applyAlignment="1">
      <alignment horizontal="right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 indent="1"/>
    </xf>
    <xf numFmtId="4" fontId="8" fillId="0" borderId="17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0" fillId="0" borderId="0" xfId="0" applyNumberFormat="1" applyAlignment="1">
      <alignment wrapText="1"/>
    </xf>
    <xf numFmtId="2" fontId="9" fillId="3" borderId="20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0" t="s">
        <v>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H33" sqref="H33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12" t="s">
        <v>3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3">
      <c r="A2" s="4"/>
      <c r="B2" s="5" t="s">
        <v>4</v>
      </c>
      <c r="C2" s="6"/>
      <c r="D2" s="215" t="s">
        <v>5</v>
      </c>
      <c r="E2" s="216"/>
      <c r="F2" s="216"/>
      <c r="G2" s="216"/>
      <c r="H2" s="216"/>
      <c r="I2" s="216"/>
      <c r="J2" s="217"/>
      <c r="O2" s="7"/>
    </row>
    <row r="3" spans="1:15" ht="23.25" customHeight="1" x14ac:dyDescent="0.3">
      <c r="A3" s="4"/>
      <c r="B3" s="8" t="s">
        <v>6</v>
      </c>
      <c r="C3" s="9"/>
      <c r="D3" s="246" t="s">
        <v>7</v>
      </c>
      <c r="E3" s="247"/>
      <c r="F3" s="247"/>
      <c r="G3" s="247"/>
      <c r="H3" s="247"/>
      <c r="I3" s="247"/>
      <c r="J3" s="248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18" t="s">
        <v>20</v>
      </c>
      <c r="E11" s="218"/>
      <c r="F11" s="218"/>
      <c r="G11" s="218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44" t="s">
        <v>22</v>
      </c>
      <c r="E12" s="244"/>
      <c r="F12" s="244"/>
      <c r="G12" s="244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45" t="s">
        <v>25</v>
      </c>
      <c r="E13" s="245"/>
      <c r="F13" s="245"/>
      <c r="G13" s="245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19" t="s">
        <v>29</v>
      </c>
      <c r="F15" s="219"/>
      <c r="G15" s="242" t="s">
        <v>30</v>
      </c>
      <c r="H15" s="242"/>
      <c r="I15" s="242" t="s">
        <v>31</v>
      </c>
      <c r="J15" s="243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20">
        <f>SUMIF(F49:F57,A16,G49:G57)+SUMIF(F49:F57,"PSU",G49:G57)</f>
        <v>182.28</v>
      </c>
      <c r="F16" s="222"/>
      <c r="G16" s="220">
        <f>SUMIF(F49:F57,A16,H49:H57)+SUMIF(F49:F57,"PSU",H49:H57)</f>
        <v>34476.799999999996</v>
      </c>
      <c r="H16" s="222"/>
      <c r="I16" s="220">
        <f>SUMIF(F49:F57,A16,I49:I57)+SUMIF(F49:F57,"PSU",I49:I57)</f>
        <v>0</v>
      </c>
      <c r="J16" s="221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20">
        <f>SUMIF(F49:F57,A17,G49:G57)</f>
        <v>86152.76</v>
      </c>
      <c r="F17" s="222"/>
      <c r="G17" s="220">
        <f>SUMIF(F49:F57,A17,H49:H57)</f>
        <v>144457.97999999998</v>
      </c>
      <c r="H17" s="222"/>
      <c r="I17" s="220">
        <f>SUMIF(F49:F57,A17,I49:I57)</f>
        <v>0</v>
      </c>
      <c r="J17" s="221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20">
        <f>SUMIF(F49:F57,A18,G49:G57)</f>
        <v>0</v>
      </c>
      <c r="F18" s="222"/>
      <c r="G18" s="220">
        <f>SUMIF(F49:F57,A18,H49:H57)</f>
        <v>0</v>
      </c>
      <c r="H18" s="222"/>
      <c r="I18" s="220">
        <f>SUMIF(F49:F57,A18,I49:I57)</f>
        <v>0</v>
      </c>
      <c r="J18" s="221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20">
        <f>SUMIF(F49:F57,A19,G49:G57)</f>
        <v>0</v>
      </c>
      <c r="F19" s="222"/>
      <c r="G19" s="220">
        <f>SUMIF(F49:F57,A19,H49:H57)</f>
        <v>17064</v>
      </c>
      <c r="H19" s="222"/>
      <c r="I19" s="220">
        <f>SUMIF(F49:F57,A19,I49:I57)</f>
        <v>0</v>
      </c>
      <c r="J19" s="221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20">
        <f>SUMIF(F49:F57,A20,G49:G57)</f>
        <v>0</v>
      </c>
      <c r="F20" s="222"/>
      <c r="G20" s="220">
        <f>SUMIF(F49:F57,A20,H49:H57)</f>
        <v>0</v>
      </c>
      <c r="H20" s="222"/>
      <c r="I20" s="220">
        <f>SUMIF(F49:F57,A20,I49:I57)</f>
        <v>0</v>
      </c>
      <c r="J20" s="221"/>
    </row>
    <row r="21" spans="1:10" ht="23.25" customHeight="1" x14ac:dyDescent="0.3">
      <c r="A21" s="4"/>
      <c r="B21" s="52" t="s">
        <v>31</v>
      </c>
      <c r="C21" s="53"/>
      <c r="D21" s="54"/>
      <c r="E21" s="223">
        <f>SUM(E16:F20)</f>
        <v>86335.039999999994</v>
      </c>
      <c r="F21" s="224"/>
      <c r="G21" s="223">
        <f>SUM(G16:H20)</f>
        <v>195998.77999999997</v>
      </c>
      <c r="H21" s="224"/>
      <c r="I21" s="223">
        <f>SUM(I16:J20)</f>
        <v>0</v>
      </c>
      <c r="J21" s="225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26">
        <f>ZakladDPHSniVypocet</f>
        <v>0</v>
      </c>
      <c r="H23" s="227"/>
      <c r="I23" s="227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28">
        <f>ZakladDPHSni*SazbaDPH1/100</f>
        <v>0</v>
      </c>
      <c r="H24" s="229"/>
      <c r="I24" s="229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26">
        <f>ZakladDPHZaklVypocet</f>
        <v>0</v>
      </c>
      <c r="H25" s="227"/>
      <c r="I25" s="227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30">
        <f>ZakladDPHZakl*SazbaDPH2/100</f>
        <v>0</v>
      </c>
      <c r="H26" s="231"/>
      <c r="I26" s="231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32">
        <f>0</f>
        <v>0</v>
      </c>
      <c r="H27" s="232"/>
      <c r="I27" s="232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41">
        <f>ZakladDPHSniVypocet+ZakladDPHZaklVypocet</f>
        <v>0</v>
      </c>
      <c r="H28" s="241"/>
      <c r="I28" s="241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33">
        <f>ZakladDPHSni+DPHSni+ZakladDPHZakl+DPHZakl+Zaokrouhleni</f>
        <v>0</v>
      </c>
      <c r="H29" s="233"/>
      <c r="I29" s="233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 t="s">
        <v>50</v>
      </c>
      <c r="E32" s="83"/>
      <c r="F32" s="82" t="s">
        <v>51</v>
      </c>
      <c r="G32" s="83"/>
      <c r="H32" s="84">
        <f ca="1">TODAY()</f>
        <v>44287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34" t="s">
        <v>52</v>
      </c>
      <c r="E35" s="234"/>
      <c r="F35" s="17"/>
      <c r="G35" s="30"/>
      <c r="H35" s="90" t="s">
        <v>53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54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55</v>
      </c>
      <c r="B38" s="99" t="s">
        <v>56</v>
      </c>
      <c r="C38" s="100" t="s">
        <v>57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58</v>
      </c>
      <c r="I38" s="103" t="s">
        <v>59</v>
      </c>
      <c r="J38" s="104" t="s">
        <v>41</v>
      </c>
    </row>
    <row r="39" spans="1:52" ht="25.5" hidden="1" customHeight="1" x14ac:dyDescent="0.3">
      <c r="A39" s="98">
        <v>0</v>
      </c>
      <c r="B39" s="105" t="s">
        <v>60</v>
      </c>
      <c r="C39" s="235" t="s">
        <v>5</v>
      </c>
      <c r="D39" s="236"/>
      <c r="E39" s="236"/>
      <c r="F39" s="106">
        <f>'Rozpočet Pol'!AC99</f>
        <v>0</v>
      </c>
      <c r="G39" s="107">
        <f>'Rozpočet Pol'!AD99</f>
        <v>282335.09999999998</v>
      </c>
      <c r="H39" s="108">
        <f>(F39*SazbaDPH1/100)+(G39*SazbaDPH2/100)</f>
        <v>59290.370999999999</v>
      </c>
      <c r="I39" s="108">
        <f>F39+G39+H39</f>
        <v>341625.47099999996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37" t="s">
        <v>61</v>
      </c>
      <c r="C40" s="238"/>
      <c r="D40" s="238"/>
      <c r="E40" s="239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62</v>
      </c>
    </row>
    <row r="43" spans="1:52" ht="14.25" x14ac:dyDescent="0.3">
      <c r="B43" s="240" t="s">
        <v>63</v>
      </c>
      <c r="C43" s="240"/>
      <c r="D43" s="240"/>
      <c r="E43" s="240"/>
      <c r="F43" s="240"/>
      <c r="G43" s="240"/>
      <c r="H43" s="240"/>
      <c r="I43" s="240"/>
      <c r="J43" s="240"/>
      <c r="AZ43" s="113" t="str">
        <f>B43</f>
        <v>D1.4.1 Zdravotně technická zařízení, II. etapa</v>
      </c>
    </row>
    <row r="46" spans="1:52" ht="16.5" x14ac:dyDescent="0.3">
      <c r="B46" s="114" t="s">
        <v>64</v>
      </c>
    </row>
    <row r="48" spans="1:52" ht="25.5" customHeight="1" x14ac:dyDescent="0.3">
      <c r="A48" s="115"/>
      <c r="B48" s="116" t="s">
        <v>56</v>
      </c>
      <c r="C48" s="116" t="s">
        <v>57</v>
      </c>
      <c r="D48" s="117"/>
      <c r="E48" s="117"/>
      <c r="F48" s="118" t="s">
        <v>65</v>
      </c>
      <c r="G48" s="118" t="s">
        <v>29</v>
      </c>
      <c r="H48" s="118" t="s">
        <v>30</v>
      </c>
      <c r="I48" s="201" t="s">
        <v>31</v>
      </c>
      <c r="J48" s="201"/>
    </row>
    <row r="49" spans="1:10" ht="25.5" customHeight="1" x14ac:dyDescent="0.3">
      <c r="A49" s="119"/>
      <c r="B49" s="120" t="s">
        <v>66</v>
      </c>
      <c r="C49" s="203" t="s">
        <v>67</v>
      </c>
      <c r="D49" s="204"/>
      <c r="E49" s="204"/>
      <c r="F49" s="121" t="s">
        <v>32</v>
      </c>
      <c r="G49" s="122">
        <f>'Rozpočet Pol'!I8</f>
        <v>0</v>
      </c>
      <c r="H49" s="122">
        <f>'Rozpočet Pol'!K8</f>
        <v>7724.9299999999994</v>
      </c>
      <c r="I49" s="202"/>
      <c r="J49" s="202"/>
    </row>
    <row r="50" spans="1:10" ht="25.5" customHeight="1" x14ac:dyDescent="0.3">
      <c r="A50" s="119"/>
      <c r="B50" s="123" t="s">
        <v>68</v>
      </c>
      <c r="C50" s="205" t="s">
        <v>69</v>
      </c>
      <c r="D50" s="206"/>
      <c r="E50" s="206"/>
      <c r="F50" s="124" t="s">
        <v>32</v>
      </c>
      <c r="G50" s="125">
        <f>'Rozpočet Pol'!I12</f>
        <v>182.28</v>
      </c>
      <c r="H50" s="125">
        <f>'Rozpočet Pol'!K12</f>
        <v>131.69999999999999</v>
      </c>
      <c r="I50" s="207"/>
      <c r="J50" s="207"/>
    </row>
    <row r="51" spans="1:10" ht="25.5" customHeight="1" x14ac:dyDescent="0.3">
      <c r="A51" s="119"/>
      <c r="B51" s="123" t="s">
        <v>70</v>
      </c>
      <c r="C51" s="205" t="s">
        <v>71</v>
      </c>
      <c r="D51" s="206"/>
      <c r="E51" s="206"/>
      <c r="F51" s="124" t="s">
        <v>32</v>
      </c>
      <c r="G51" s="125">
        <f>'Rozpočet Pol'!I14</f>
        <v>0</v>
      </c>
      <c r="H51" s="125">
        <f>'Rozpočet Pol'!K14</f>
        <v>9402.15</v>
      </c>
      <c r="I51" s="207"/>
      <c r="J51" s="207"/>
    </row>
    <row r="52" spans="1:10" ht="25.5" customHeight="1" x14ac:dyDescent="0.3">
      <c r="A52" s="119"/>
      <c r="B52" s="123" t="s">
        <v>72</v>
      </c>
      <c r="C52" s="205" t="s">
        <v>73</v>
      </c>
      <c r="D52" s="206"/>
      <c r="E52" s="206"/>
      <c r="F52" s="124" t="s">
        <v>32</v>
      </c>
      <c r="G52" s="125">
        <f>'Rozpočet Pol'!I17</f>
        <v>0</v>
      </c>
      <c r="H52" s="125">
        <f>'Rozpočet Pol'!K17</f>
        <v>16898.64</v>
      </c>
      <c r="I52" s="207"/>
      <c r="J52" s="207"/>
    </row>
    <row r="53" spans="1:10" ht="25.5" customHeight="1" x14ac:dyDescent="0.3">
      <c r="A53" s="119"/>
      <c r="B53" s="123" t="s">
        <v>74</v>
      </c>
      <c r="C53" s="205" t="s">
        <v>75</v>
      </c>
      <c r="D53" s="206"/>
      <c r="E53" s="206"/>
      <c r="F53" s="124" t="s">
        <v>32</v>
      </c>
      <c r="G53" s="125">
        <f>'Rozpočet Pol'!I24</f>
        <v>0</v>
      </c>
      <c r="H53" s="125">
        <f>'Rozpočet Pol'!K24</f>
        <v>319.38</v>
      </c>
      <c r="I53" s="207"/>
      <c r="J53" s="207"/>
    </row>
    <row r="54" spans="1:10" ht="25.5" customHeight="1" x14ac:dyDescent="0.3">
      <c r="A54" s="119"/>
      <c r="B54" s="123" t="s">
        <v>76</v>
      </c>
      <c r="C54" s="205" t="s">
        <v>77</v>
      </c>
      <c r="D54" s="206"/>
      <c r="E54" s="206"/>
      <c r="F54" s="124" t="s">
        <v>33</v>
      </c>
      <c r="G54" s="125">
        <f>'Rozpočet Pol'!I26</f>
        <v>12019.96</v>
      </c>
      <c r="H54" s="125">
        <f>'Rozpočet Pol'!K26</f>
        <v>28579.050000000003</v>
      </c>
      <c r="I54" s="207"/>
      <c r="J54" s="207"/>
    </row>
    <row r="55" spans="1:10" ht="25.5" customHeight="1" x14ac:dyDescent="0.3">
      <c r="A55" s="119"/>
      <c r="B55" s="123" t="s">
        <v>78</v>
      </c>
      <c r="C55" s="205" t="s">
        <v>79</v>
      </c>
      <c r="D55" s="206"/>
      <c r="E55" s="206"/>
      <c r="F55" s="124" t="s">
        <v>33</v>
      </c>
      <c r="G55" s="125">
        <f>'Rozpočet Pol'!I47</f>
        <v>18421.79</v>
      </c>
      <c r="H55" s="125">
        <f>'Rozpočet Pol'!K47</f>
        <v>73282.339999999982</v>
      </c>
      <c r="I55" s="207"/>
      <c r="J55" s="207"/>
    </row>
    <row r="56" spans="1:10" ht="25.5" customHeight="1" x14ac:dyDescent="0.3">
      <c r="A56" s="119"/>
      <c r="B56" s="123" t="s">
        <v>80</v>
      </c>
      <c r="C56" s="205" t="s">
        <v>81</v>
      </c>
      <c r="D56" s="206"/>
      <c r="E56" s="206"/>
      <c r="F56" s="124" t="s">
        <v>33</v>
      </c>
      <c r="G56" s="125">
        <f>'Rozpočet Pol'!I66</f>
        <v>55711.009999999995</v>
      </c>
      <c r="H56" s="125">
        <f>'Rozpočet Pol'!K66</f>
        <v>42596.59</v>
      </c>
      <c r="I56" s="207"/>
      <c r="J56" s="207"/>
    </row>
    <row r="57" spans="1:10" ht="25.5" customHeight="1" x14ac:dyDescent="0.3">
      <c r="A57" s="119"/>
      <c r="B57" s="126" t="s">
        <v>35</v>
      </c>
      <c r="C57" s="209" t="s">
        <v>36</v>
      </c>
      <c r="D57" s="210"/>
      <c r="E57" s="210"/>
      <c r="F57" s="127" t="s">
        <v>35</v>
      </c>
      <c r="G57" s="128">
        <f>'Rozpočet Pol'!I96</f>
        <v>0</v>
      </c>
      <c r="H57" s="128">
        <f>'Rozpočet Pol'!K96</f>
        <v>17064</v>
      </c>
      <c r="I57" s="208"/>
      <c r="J57" s="208"/>
    </row>
    <row r="58" spans="1:10" ht="25.5" customHeight="1" x14ac:dyDescent="0.3">
      <c r="A58" s="129"/>
      <c r="B58" s="130" t="s">
        <v>59</v>
      </c>
      <c r="C58" s="130"/>
      <c r="D58" s="131"/>
      <c r="E58" s="131"/>
      <c r="F58" s="132"/>
      <c r="G58" s="133">
        <f>SUM(G49:G57)</f>
        <v>86335.039999999994</v>
      </c>
      <c r="H58" s="133">
        <f>SUM(H49:H57)</f>
        <v>195998.77999999997</v>
      </c>
      <c r="I58" s="211">
        <f>SUM(I49:I57)</f>
        <v>0</v>
      </c>
      <c r="J58" s="211"/>
    </row>
    <row r="59" spans="1:10" x14ac:dyDescent="0.3">
      <c r="F59" s="134"/>
      <c r="G59" s="135"/>
      <c r="H59" s="134"/>
      <c r="I59" s="135"/>
      <c r="J59" s="135"/>
    </row>
    <row r="60" spans="1:10" x14ac:dyDescent="0.3">
      <c r="F60" s="134"/>
      <c r="G60" s="135"/>
      <c r="H60" s="134"/>
      <c r="I60" s="135"/>
      <c r="J60" s="135"/>
    </row>
    <row r="61" spans="1:10" x14ac:dyDescent="0.3">
      <c r="F61" s="134"/>
      <c r="G61" s="135"/>
      <c r="H61" s="134"/>
      <c r="I61" s="135"/>
      <c r="J61" s="135"/>
    </row>
  </sheetData>
  <mergeCells count="58">
    <mergeCell ref="D12:G12"/>
    <mergeCell ref="D13:G13"/>
    <mergeCell ref="D3:J3"/>
    <mergeCell ref="C39:E39"/>
    <mergeCell ref="B40:E40"/>
    <mergeCell ref="B43:J43"/>
    <mergeCell ref="G28:I28"/>
    <mergeCell ref="G15:H15"/>
    <mergeCell ref="I15:J15"/>
    <mergeCell ref="E16:F16"/>
    <mergeCell ref="G25:I25"/>
    <mergeCell ref="G26:I26"/>
    <mergeCell ref="G27:I27"/>
    <mergeCell ref="G29:I29"/>
    <mergeCell ref="D35:E35"/>
    <mergeCell ref="E21:F21"/>
    <mergeCell ref="G21:H21"/>
    <mergeCell ref="I21:J21"/>
    <mergeCell ref="G23:I23"/>
    <mergeCell ref="G24:I24"/>
    <mergeCell ref="G19:H19"/>
    <mergeCell ref="I19:J19"/>
    <mergeCell ref="I20:J20"/>
    <mergeCell ref="E20:F20"/>
    <mergeCell ref="G20:H20"/>
    <mergeCell ref="I57:J57"/>
    <mergeCell ref="C57:E57"/>
    <mergeCell ref="I58:J58"/>
    <mergeCell ref="B1:J1"/>
    <mergeCell ref="D2:J2"/>
    <mergeCell ref="D11:G11"/>
    <mergeCell ref="E15:F15"/>
    <mergeCell ref="I16:J16"/>
    <mergeCell ref="G16:H16"/>
    <mergeCell ref="I17:J17"/>
    <mergeCell ref="E17:F17"/>
    <mergeCell ref="G17:H17"/>
    <mergeCell ref="E18:F18"/>
    <mergeCell ref="I18:J18"/>
    <mergeCell ref="G18:H18"/>
    <mergeCell ref="E19:F19"/>
    <mergeCell ref="I54:J54"/>
    <mergeCell ref="C54:E54"/>
    <mergeCell ref="I55:J55"/>
    <mergeCell ref="C55:E55"/>
    <mergeCell ref="I56:J56"/>
    <mergeCell ref="C56:E56"/>
    <mergeCell ref="C51:E51"/>
    <mergeCell ref="I51:J51"/>
    <mergeCell ref="I52:J52"/>
    <mergeCell ref="C52:E52"/>
    <mergeCell ref="C53:E53"/>
    <mergeCell ref="I53:J53"/>
    <mergeCell ref="I48:J48"/>
    <mergeCell ref="I49:J49"/>
    <mergeCell ref="C49:E49"/>
    <mergeCell ref="C50:E50"/>
    <mergeCell ref="I50:J50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49" t="s">
        <v>82</v>
      </c>
      <c r="B1" s="249"/>
      <c r="C1" s="250"/>
      <c r="D1" s="249"/>
      <c r="E1" s="249"/>
      <c r="F1" s="249"/>
      <c r="G1" s="249"/>
    </row>
    <row r="2" spans="1:7" ht="24.95" customHeight="1" x14ac:dyDescent="0.3">
      <c r="A2" s="138" t="s">
        <v>83</v>
      </c>
      <c r="B2" s="139"/>
      <c r="C2" s="251"/>
      <c r="D2" s="251"/>
      <c r="E2" s="251"/>
      <c r="F2" s="251"/>
      <c r="G2" s="252"/>
    </row>
    <row r="3" spans="1:7" ht="24.95" hidden="1" customHeight="1" x14ac:dyDescent="0.3">
      <c r="A3" s="138" t="s">
        <v>84</v>
      </c>
      <c r="B3" s="139"/>
      <c r="C3" s="251"/>
      <c r="D3" s="251"/>
      <c r="E3" s="251"/>
      <c r="F3" s="251"/>
      <c r="G3" s="252"/>
    </row>
    <row r="4" spans="1:7" ht="24.95" hidden="1" customHeight="1" x14ac:dyDescent="0.3">
      <c r="A4" s="138" t="s">
        <v>85</v>
      </c>
      <c r="B4" s="139"/>
      <c r="C4" s="251"/>
      <c r="D4" s="251"/>
      <c r="E4" s="251"/>
      <c r="F4" s="251"/>
      <c r="G4" s="252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9"/>
  <sheetViews>
    <sheetView workbookViewId="0">
      <selection sqref="A1:G1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2.8320312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53" t="s">
        <v>82</v>
      </c>
      <c r="B1" s="253"/>
      <c r="C1" s="253"/>
      <c r="D1" s="253"/>
      <c r="E1" s="253"/>
      <c r="F1" s="253"/>
      <c r="G1" s="253"/>
      <c r="AE1" t="s">
        <v>86</v>
      </c>
    </row>
    <row r="2" spans="1:60" ht="24.95" customHeight="1" x14ac:dyDescent="0.3">
      <c r="A2" s="144" t="s">
        <v>87</v>
      </c>
      <c r="B2" s="145"/>
      <c r="C2" s="254" t="s">
        <v>5</v>
      </c>
      <c r="D2" s="255"/>
      <c r="E2" s="255"/>
      <c r="F2" s="255"/>
      <c r="G2" s="256"/>
      <c r="AE2" t="s">
        <v>88</v>
      </c>
    </row>
    <row r="3" spans="1:60" ht="24.95" customHeight="1" x14ac:dyDescent="0.3">
      <c r="A3" s="146" t="s">
        <v>84</v>
      </c>
      <c r="B3" s="147"/>
      <c r="C3" s="257" t="s">
        <v>7</v>
      </c>
      <c r="D3" s="258"/>
      <c r="E3" s="258"/>
      <c r="F3" s="258"/>
      <c r="G3" s="259"/>
      <c r="AE3" t="s">
        <v>89</v>
      </c>
    </row>
    <row r="4" spans="1:60" ht="24.95" hidden="1" customHeight="1" x14ac:dyDescent="0.3">
      <c r="A4" s="146" t="s">
        <v>85</v>
      </c>
      <c r="B4" s="147"/>
      <c r="C4" s="257"/>
      <c r="D4" s="258"/>
      <c r="E4" s="258"/>
      <c r="F4" s="258"/>
      <c r="G4" s="259"/>
      <c r="AE4" t="s">
        <v>90</v>
      </c>
    </row>
    <row r="5" spans="1:60" hidden="1" x14ac:dyDescent="0.3">
      <c r="A5" s="148" t="s">
        <v>91</v>
      </c>
      <c r="B5" s="149"/>
      <c r="C5" s="150"/>
      <c r="D5" s="151"/>
      <c r="E5" s="151"/>
      <c r="F5" s="151"/>
      <c r="G5" s="152"/>
      <c r="AE5" t="s">
        <v>92</v>
      </c>
    </row>
    <row r="7" spans="1:60" ht="40.5" x14ac:dyDescent="0.3">
      <c r="A7" s="153" t="s">
        <v>93</v>
      </c>
      <c r="B7" s="154" t="s">
        <v>94</v>
      </c>
      <c r="C7" s="154" t="s">
        <v>95</v>
      </c>
      <c r="D7" s="153" t="s">
        <v>96</v>
      </c>
      <c r="E7" s="153" t="s">
        <v>97</v>
      </c>
      <c r="F7" s="155" t="s">
        <v>98</v>
      </c>
      <c r="G7" s="156" t="s">
        <v>31</v>
      </c>
      <c r="H7" s="157" t="s">
        <v>29</v>
      </c>
      <c r="I7" s="157" t="s">
        <v>99</v>
      </c>
      <c r="J7" s="157" t="s">
        <v>30</v>
      </c>
      <c r="K7" s="157" t="s">
        <v>100</v>
      </c>
      <c r="L7" s="157" t="s">
        <v>101</v>
      </c>
      <c r="M7" s="157" t="s">
        <v>102</v>
      </c>
      <c r="N7" s="157" t="s">
        <v>103</v>
      </c>
      <c r="O7" s="157" t="s">
        <v>104</v>
      </c>
      <c r="P7" s="157" t="s">
        <v>105</v>
      </c>
      <c r="Q7" s="157" t="s">
        <v>106</v>
      </c>
      <c r="R7" s="157" t="s">
        <v>107</v>
      </c>
      <c r="S7" s="157" t="s">
        <v>108</v>
      </c>
      <c r="T7" s="157" t="s">
        <v>109</v>
      </c>
      <c r="U7" s="158" t="s">
        <v>110</v>
      </c>
    </row>
    <row r="8" spans="1:60" x14ac:dyDescent="0.3">
      <c r="A8" s="159" t="s">
        <v>111</v>
      </c>
      <c r="B8" s="160" t="s">
        <v>66</v>
      </c>
      <c r="C8" s="161" t="s">
        <v>67</v>
      </c>
      <c r="D8" s="162"/>
      <c r="E8" s="163"/>
      <c r="F8" s="164"/>
      <c r="G8" s="164">
        <f>SUMIF(AE9:AE11,"&lt;&gt;NOR",G9:G11)</f>
        <v>7724.9299999999994</v>
      </c>
      <c r="H8" s="164"/>
      <c r="I8" s="164">
        <f>SUM(I9:I11)</f>
        <v>0</v>
      </c>
      <c r="J8" s="164"/>
      <c r="K8" s="164">
        <f>SUM(K9:K11)</f>
        <v>7724.9299999999994</v>
      </c>
      <c r="L8" s="164"/>
      <c r="M8" s="164">
        <f>SUM(M9:M11)</f>
        <v>9347.1653000000006</v>
      </c>
      <c r="N8" s="165"/>
      <c r="O8" s="165">
        <f>SUM(O9:O11)</f>
        <v>0.41563</v>
      </c>
      <c r="P8" s="165"/>
      <c r="Q8" s="165">
        <f>SUM(Q9:Q11)</f>
        <v>0</v>
      </c>
      <c r="R8" s="165"/>
      <c r="S8" s="165"/>
      <c r="T8" s="159"/>
      <c r="U8" s="165">
        <f>SUM(U9:U11)</f>
        <v>16.54</v>
      </c>
      <c r="AE8" t="s">
        <v>112</v>
      </c>
    </row>
    <row r="9" spans="1:60" ht="33.75" outlineLevel="1" x14ac:dyDescent="0.3">
      <c r="A9" s="166">
        <v>1</v>
      </c>
      <c r="B9" s="167" t="s">
        <v>113</v>
      </c>
      <c r="C9" s="168" t="s">
        <v>114</v>
      </c>
      <c r="D9" s="169" t="s">
        <v>115</v>
      </c>
      <c r="E9" s="170">
        <v>27</v>
      </c>
      <c r="F9" s="171">
        <v>35.83</v>
      </c>
      <c r="G9" s="172">
        <v>967.41</v>
      </c>
      <c r="H9" s="171">
        <v>0</v>
      </c>
      <c r="I9" s="172">
        <f>ROUND(E9*H9,2)</f>
        <v>0</v>
      </c>
      <c r="J9" s="171">
        <v>35.83</v>
      </c>
      <c r="K9" s="172">
        <f>ROUND(E9*J9,2)</f>
        <v>967.41</v>
      </c>
      <c r="L9" s="172">
        <v>21</v>
      </c>
      <c r="M9" s="172">
        <f>G9*(1+L9/100)</f>
        <v>1170.5661</v>
      </c>
      <c r="N9" s="173">
        <v>3.0300000000000001E-3</v>
      </c>
      <c r="O9" s="173">
        <f>ROUND(E9*N9,5)</f>
        <v>8.1809999999999994E-2</v>
      </c>
      <c r="P9" s="173">
        <v>0</v>
      </c>
      <c r="Q9" s="173">
        <f>ROUND(E9*P9,5)</f>
        <v>0</v>
      </c>
      <c r="R9" s="173"/>
      <c r="S9" s="173"/>
      <c r="T9" s="174">
        <v>0.19700000000000001</v>
      </c>
      <c r="U9" s="173">
        <f>ROUND(E9*T9,2)</f>
        <v>5.32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116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ht="22.5" outlineLevel="1" x14ac:dyDescent="0.3">
      <c r="A10" s="166">
        <v>2</v>
      </c>
      <c r="B10" s="167" t="s">
        <v>117</v>
      </c>
      <c r="C10" s="168" t="s">
        <v>118</v>
      </c>
      <c r="D10" s="169" t="s">
        <v>115</v>
      </c>
      <c r="E10" s="170">
        <v>2</v>
      </c>
      <c r="F10" s="171">
        <v>153.58000000000001</v>
      </c>
      <c r="G10" s="172">
        <v>307.16000000000003</v>
      </c>
      <c r="H10" s="171">
        <v>0</v>
      </c>
      <c r="I10" s="172">
        <f>ROUND(E10*H10,2)</f>
        <v>0</v>
      </c>
      <c r="J10" s="171">
        <v>153.58000000000001</v>
      </c>
      <c r="K10" s="172">
        <f>ROUND(E10*J10,2)</f>
        <v>307.16000000000003</v>
      </c>
      <c r="L10" s="172">
        <v>21</v>
      </c>
      <c r="M10" s="172">
        <f>G10*(1+L10/100)</f>
        <v>371.66360000000003</v>
      </c>
      <c r="N10" s="173">
        <v>3.7130000000000003E-2</v>
      </c>
      <c r="O10" s="173">
        <f>ROUND(E10*N10,5)</f>
        <v>7.4260000000000007E-2</v>
      </c>
      <c r="P10" s="173">
        <v>0</v>
      </c>
      <c r="Q10" s="173">
        <f>ROUND(E10*P10,5)</f>
        <v>0</v>
      </c>
      <c r="R10" s="173"/>
      <c r="S10" s="173"/>
      <c r="T10" s="174">
        <v>0.29299999999999998</v>
      </c>
      <c r="U10" s="173">
        <f>ROUND(E10*T10,2)</f>
        <v>0.59</v>
      </c>
      <c r="V10" s="175"/>
      <c r="W10" s="175"/>
      <c r="X10" s="175"/>
      <c r="Y10" s="175"/>
      <c r="Z10" s="175"/>
      <c r="AA10" s="175"/>
      <c r="AB10" s="175"/>
      <c r="AC10" s="175"/>
      <c r="AD10" s="175"/>
      <c r="AE10" s="175" t="s">
        <v>116</v>
      </c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ht="33.75" outlineLevel="1" x14ac:dyDescent="0.3">
      <c r="A11" s="166">
        <v>3</v>
      </c>
      <c r="B11" s="167" t="s">
        <v>119</v>
      </c>
      <c r="C11" s="168" t="s">
        <v>120</v>
      </c>
      <c r="D11" s="169" t="s">
        <v>115</v>
      </c>
      <c r="E11" s="170">
        <v>42</v>
      </c>
      <c r="F11" s="171">
        <v>153.58000000000001</v>
      </c>
      <c r="G11" s="172">
        <v>6450.36</v>
      </c>
      <c r="H11" s="171">
        <v>0</v>
      </c>
      <c r="I11" s="172">
        <f>ROUND(E11*H11,2)</f>
        <v>0</v>
      </c>
      <c r="J11" s="171">
        <v>153.58000000000001</v>
      </c>
      <c r="K11" s="172">
        <f>ROUND(E11*J11,2)</f>
        <v>6450.36</v>
      </c>
      <c r="L11" s="172">
        <v>21</v>
      </c>
      <c r="M11" s="172">
        <f>G11*(1+L11/100)</f>
        <v>7804.9355999999998</v>
      </c>
      <c r="N11" s="173">
        <v>6.1799999999999997E-3</v>
      </c>
      <c r="O11" s="173">
        <f>ROUND(E11*N11,5)</f>
        <v>0.25956000000000001</v>
      </c>
      <c r="P11" s="173">
        <v>0</v>
      </c>
      <c r="Q11" s="173">
        <f>ROUND(E11*P11,5)</f>
        <v>0</v>
      </c>
      <c r="R11" s="173"/>
      <c r="S11" s="173"/>
      <c r="T11" s="174">
        <v>0.253</v>
      </c>
      <c r="U11" s="173">
        <f>ROUND(E11*T11,2)</f>
        <v>10.63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116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x14ac:dyDescent="0.3">
      <c r="A12" s="176" t="s">
        <v>111</v>
      </c>
      <c r="B12" s="177" t="s">
        <v>68</v>
      </c>
      <c r="C12" s="178" t="s">
        <v>69</v>
      </c>
      <c r="D12" s="179"/>
      <c r="E12" s="180"/>
      <c r="F12" s="181"/>
      <c r="G12" s="181">
        <f>SUMIF(AE13,"&lt;&gt;NOR",G13)</f>
        <v>313.98</v>
      </c>
      <c r="H12" s="181"/>
      <c r="I12" s="181">
        <f>SUM(I13)</f>
        <v>182.28</v>
      </c>
      <c r="J12" s="181"/>
      <c r="K12" s="181">
        <f>SUM(K13)</f>
        <v>131.69999999999999</v>
      </c>
      <c r="L12" s="181"/>
      <c r="M12" s="181">
        <f>SUM(M13)</f>
        <v>379.91579999999999</v>
      </c>
      <c r="N12" s="182"/>
      <c r="O12" s="182">
        <f>SUM(O13)</f>
        <v>0.15</v>
      </c>
      <c r="P12" s="182"/>
      <c r="Q12" s="182">
        <f>SUM(Q13)</f>
        <v>0</v>
      </c>
      <c r="R12" s="182"/>
      <c r="S12" s="182"/>
      <c r="T12" s="183"/>
      <c r="U12" s="182">
        <f>SUM(U13)</f>
        <v>0.32</v>
      </c>
      <c r="AE12" t="s">
        <v>112</v>
      </c>
    </row>
    <row r="13" spans="1:60" ht="22.5" outlineLevel="1" x14ac:dyDescent="0.3">
      <c r="A13" s="166">
        <v>4</v>
      </c>
      <c r="B13" s="167" t="s">
        <v>121</v>
      </c>
      <c r="C13" s="168" t="s">
        <v>122</v>
      </c>
      <c r="D13" s="169" t="s">
        <v>123</v>
      </c>
      <c r="E13" s="170">
        <v>0.06</v>
      </c>
      <c r="F13" s="171">
        <v>5232.96</v>
      </c>
      <c r="G13" s="172">
        <v>313.98</v>
      </c>
      <c r="H13" s="171">
        <v>3037.92</v>
      </c>
      <c r="I13" s="172">
        <f>ROUND(E13*H13,2)</f>
        <v>182.28</v>
      </c>
      <c r="J13" s="171">
        <v>2195.04</v>
      </c>
      <c r="K13" s="172">
        <f>ROUND(E13*J13,2)</f>
        <v>131.69999999999999</v>
      </c>
      <c r="L13" s="172">
        <v>21</v>
      </c>
      <c r="M13" s="172">
        <f>G13*(1+L13/100)</f>
        <v>379.91579999999999</v>
      </c>
      <c r="N13" s="173">
        <v>2.5</v>
      </c>
      <c r="O13" s="173">
        <f>ROUND(E13*N13,5)</f>
        <v>0.15</v>
      </c>
      <c r="P13" s="173">
        <v>0</v>
      </c>
      <c r="Q13" s="173">
        <f>ROUND(E13*P13,5)</f>
        <v>0</v>
      </c>
      <c r="R13" s="173"/>
      <c r="S13" s="173"/>
      <c r="T13" s="174">
        <v>5.33</v>
      </c>
      <c r="U13" s="173">
        <f>ROUND(E13*T13,2)</f>
        <v>0.32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116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x14ac:dyDescent="0.3">
      <c r="A14" s="176" t="s">
        <v>111</v>
      </c>
      <c r="B14" s="177" t="s">
        <v>70</v>
      </c>
      <c r="C14" s="178" t="s">
        <v>71</v>
      </c>
      <c r="D14" s="179"/>
      <c r="E14" s="180"/>
      <c r="F14" s="181"/>
      <c r="G14" s="181">
        <f>SUMIF(AE15:AE16,"&lt;&gt;NOR",G15:G16)</f>
        <v>9402.15</v>
      </c>
      <c r="H14" s="181"/>
      <c r="I14" s="181">
        <f>SUM(I15:I16)</f>
        <v>0</v>
      </c>
      <c r="J14" s="181"/>
      <c r="K14" s="181">
        <f>SUM(K15:K16)</f>
        <v>9402.15</v>
      </c>
      <c r="L14" s="181"/>
      <c r="M14" s="181">
        <f>SUM(M15:M16)</f>
        <v>11376.601500000001</v>
      </c>
      <c r="N14" s="182"/>
      <c r="O14" s="182">
        <f>SUM(O15:O16)</f>
        <v>2.418E-2</v>
      </c>
      <c r="P14" s="182"/>
      <c r="Q14" s="182">
        <f>SUM(Q15:Q16)</f>
        <v>1.0289999999999999</v>
      </c>
      <c r="R14" s="182"/>
      <c r="S14" s="182"/>
      <c r="T14" s="183"/>
      <c r="U14" s="182">
        <f>SUM(U15:U16)</f>
        <v>10.14</v>
      </c>
      <c r="AE14" t="s">
        <v>112</v>
      </c>
    </row>
    <row r="15" spans="1:60" outlineLevel="1" x14ac:dyDescent="0.3">
      <c r="A15" s="166">
        <v>5</v>
      </c>
      <c r="B15" s="167" t="s">
        <v>124</v>
      </c>
      <c r="C15" s="168" t="s">
        <v>125</v>
      </c>
      <c r="D15" s="169" t="s">
        <v>115</v>
      </c>
      <c r="E15" s="170">
        <v>45</v>
      </c>
      <c r="F15" s="171">
        <v>164.95</v>
      </c>
      <c r="G15" s="172">
        <v>7422.75</v>
      </c>
      <c r="H15" s="171">
        <v>0</v>
      </c>
      <c r="I15" s="172">
        <f>ROUND(E15*H15,2)</f>
        <v>0</v>
      </c>
      <c r="J15" s="171">
        <v>164.95</v>
      </c>
      <c r="K15" s="172">
        <f>ROUND(E15*J15,2)</f>
        <v>7422.75</v>
      </c>
      <c r="L15" s="172">
        <v>21</v>
      </c>
      <c r="M15" s="172">
        <f>G15*(1+L15/100)</f>
        <v>8981.5275000000001</v>
      </c>
      <c r="N15" s="173">
        <v>3.8000000000000002E-4</v>
      </c>
      <c r="O15" s="173">
        <f>ROUND(E15*N15,5)</f>
        <v>1.7100000000000001E-2</v>
      </c>
      <c r="P15" s="173">
        <v>1.2999999999999999E-2</v>
      </c>
      <c r="Q15" s="173">
        <f>ROUND(E15*P15,5)</f>
        <v>0.58499999999999996</v>
      </c>
      <c r="R15" s="173"/>
      <c r="S15" s="173"/>
      <c r="T15" s="174">
        <v>0.107</v>
      </c>
      <c r="U15" s="173">
        <f>ROUND(E15*T15,2)</f>
        <v>4.82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116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ht="22.5" outlineLevel="1" x14ac:dyDescent="0.3">
      <c r="A16" s="166">
        <v>6</v>
      </c>
      <c r="B16" s="167" t="s">
        <v>126</v>
      </c>
      <c r="C16" s="168" t="s">
        <v>127</v>
      </c>
      <c r="D16" s="169" t="s">
        <v>115</v>
      </c>
      <c r="E16" s="170">
        <v>12</v>
      </c>
      <c r="F16" s="171">
        <v>164.95</v>
      </c>
      <c r="G16" s="172">
        <v>1979.4</v>
      </c>
      <c r="H16" s="171">
        <v>0</v>
      </c>
      <c r="I16" s="172">
        <f>ROUND(E16*H16,2)</f>
        <v>0</v>
      </c>
      <c r="J16" s="171">
        <v>164.95</v>
      </c>
      <c r="K16" s="172">
        <f>ROUND(E16*J16,2)</f>
        <v>1979.4</v>
      </c>
      <c r="L16" s="172">
        <v>21</v>
      </c>
      <c r="M16" s="172">
        <f>G16*(1+L16/100)</f>
        <v>2395.0740000000001</v>
      </c>
      <c r="N16" s="173">
        <v>5.9000000000000003E-4</v>
      </c>
      <c r="O16" s="173">
        <f>ROUND(E16*N16,5)</f>
        <v>7.0800000000000004E-3</v>
      </c>
      <c r="P16" s="173">
        <v>3.6999999999999998E-2</v>
      </c>
      <c r="Q16" s="173">
        <f>ROUND(E16*P16,5)</f>
        <v>0.44400000000000001</v>
      </c>
      <c r="R16" s="173"/>
      <c r="S16" s="173"/>
      <c r="T16" s="174">
        <v>0.443</v>
      </c>
      <c r="U16" s="173">
        <f>ROUND(E16*T16,2)</f>
        <v>5.32</v>
      </c>
      <c r="V16" s="175"/>
      <c r="W16" s="175"/>
      <c r="X16" s="175"/>
      <c r="Y16" s="175"/>
      <c r="Z16" s="175"/>
      <c r="AA16" s="175"/>
      <c r="AB16" s="175"/>
      <c r="AC16" s="175"/>
      <c r="AD16" s="175"/>
      <c r="AE16" s="175" t="s">
        <v>116</v>
      </c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x14ac:dyDescent="0.3">
      <c r="A17" s="176" t="s">
        <v>111</v>
      </c>
      <c r="B17" s="177" t="s">
        <v>72</v>
      </c>
      <c r="C17" s="178" t="s">
        <v>73</v>
      </c>
      <c r="D17" s="179"/>
      <c r="E17" s="180"/>
      <c r="F17" s="181"/>
      <c r="G17" s="181">
        <f>SUMIF(AE18:AE23,"&lt;&gt;NOR",G18:G23)</f>
        <v>16898.64</v>
      </c>
      <c r="H17" s="181"/>
      <c r="I17" s="181">
        <f>SUM(I18:I23)</f>
        <v>0</v>
      </c>
      <c r="J17" s="181"/>
      <c r="K17" s="181">
        <f>SUM(K18:K23)</f>
        <v>16898.64</v>
      </c>
      <c r="L17" s="181"/>
      <c r="M17" s="181">
        <f>SUM(M18:M23)</f>
        <v>20447.354399999997</v>
      </c>
      <c r="N17" s="182"/>
      <c r="O17" s="182">
        <f>SUM(O18:O23)</f>
        <v>3.4790000000000001E-2</v>
      </c>
      <c r="P17" s="182"/>
      <c r="Q17" s="182">
        <f>SUM(Q18:Q23)</f>
        <v>1.2170000000000001</v>
      </c>
      <c r="R17" s="182"/>
      <c r="S17" s="182"/>
      <c r="T17" s="183"/>
      <c r="U17" s="182">
        <f>SUM(U18:U23)</f>
        <v>31.83</v>
      </c>
      <c r="AE17" t="s">
        <v>112</v>
      </c>
    </row>
    <row r="18" spans="1:60" ht="22.5" outlineLevel="1" x14ac:dyDescent="0.3">
      <c r="A18" s="166">
        <v>7</v>
      </c>
      <c r="B18" s="167" t="s">
        <v>128</v>
      </c>
      <c r="C18" s="168" t="s">
        <v>129</v>
      </c>
      <c r="D18" s="169" t="s">
        <v>115</v>
      </c>
      <c r="E18" s="170">
        <v>6</v>
      </c>
      <c r="F18" s="171">
        <v>266.2</v>
      </c>
      <c r="G18" s="172">
        <v>1597.2</v>
      </c>
      <c r="H18" s="171">
        <v>0</v>
      </c>
      <c r="I18" s="172">
        <f t="shared" ref="I18:I23" si="0">ROUND(E18*H18,2)</f>
        <v>0</v>
      </c>
      <c r="J18" s="171">
        <v>266.2</v>
      </c>
      <c r="K18" s="172">
        <f t="shared" ref="K18:K23" si="1">ROUND(E18*J18,2)</f>
        <v>1597.2</v>
      </c>
      <c r="L18" s="172">
        <v>21</v>
      </c>
      <c r="M18" s="172">
        <f t="shared" ref="M18:M23" si="2">G18*(1+L18/100)</f>
        <v>1932.6120000000001</v>
      </c>
      <c r="N18" s="173">
        <v>0</v>
      </c>
      <c r="O18" s="173">
        <f t="shared" ref="O18:O23" si="3">ROUND(E18*N18,5)</f>
        <v>0</v>
      </c>
      <c r="P18" s="173">
        <v>1.6E-2</v>
      </c>
      <c r="Q18" s="173">
        <f t="shared" ref="Q18:Q23" si="4">ROUND(E18*P18,5)</f>
        <v>9.6000000000000002E-2</v>
      </c>
      <c r="R18" s="173"/>
      <c r="S18" s="173"/>
      <c r="T18" s="174">
        <v>0.59099999999999997</v>
      </c>
      <c r="U18" s="173">
        <f t="shared" ref="U18:U23" si="5">ROUND(E18*T18,2)</f>
        <v>3.55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116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 x14ac:dyDescent="0.3">
      <c r="A19" s="166">
        <v>8</v>
      </c>
      <c r="B19" s="167" t="s">
        <v>130</v>
      </c>
      <c r="C19" s="168" t="s">
        <v>131</v>
      </c>
      <c r="D19" s="169" t="s">
        <v>115</v>
      </c>
      <c r="E19" s="170">
        <v>42</v>
      </c>
      <c r="F19" s="171">
        <v>142.19999999999999</v>
      </c>
      <c r="G19" s="172">
        <v>5972.4</v>
      </c>
      <c r="H19" s="171">
        <v>0</v>
      </c>
      <c r="I19" s="172">
        <f t="shared" si="0"/>
        <v>0</v>
      </c>
      <c r="J19" s="171">
        <v>142.19999999999999</v>
      </c>
      <c r="K19" s="172">
        <f t="shared" si="1"/>
        <v>5972.4</v>
      </c>
      <c r="L19" s="172">
        <v>21</v>
      </c>
      <c r="M19" s="172">
        <f t="shared" si="2"/>
        <v>7226.6039999999994</v>
      </c>
      <c r="N19" s="173">
        <v>4.8999999999999998E-4</v>
      </c>
      <c r="O19" s="173">
        <f t="shared" si="3"/>
        <v>2.0580000000000001E-2</v>
      </c>
      <c r="P19" s="173">
        <v>1.9E-2</v>
      </c>
      <c r="Q19" s="173">
        <f t="shared" si="4"/>
        <v>0.79800000000000004</v>
      </c>
      <c r="R19" s="173"/>
      <c r="S19" s="173"/>
      <c r="T19" s="174">
        <v>0.38200000000000001</v>
      </c>
      <c r="U19" s="173">
        <f t="shared" si="5"/>
        <v>16.04</v>
      </c>
      <c r="V19" s="175"/>
      <c r="W19" s="175"/>
      <c r="X19" s="175"/>
      <c r="Y19" s="175"/>
      <c r="Z19" s="175"/>
      <c r="AA19" s="175"/>
      <c r="AB19" s="175"/>
      <c r="AC19" s="175"/>
      <c r="AD19" s="175"/>
      <c r="AE19" s="175" t="s">
        <v>116</v>
      </c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 x14ac:dyDescent="0.3">
      <c r="A20" s="166">
        <v>9</v>
      </c>
      <c r="B20" s="167" t="s">
        <v>132</v>
      </c>
      <c r="C20" s="168" t="s">
        <v>133</v>
      </c>
      <c r="D20" s="169" t="s">
        <v>115</v>
      </c>
      <c r="E20" s="170">
        <v>27</v>
      </c>
      <c r="F20" s="171">
        <v>98.52</v>
      </c>
      <c r="G20" s="172">
        <v>2660.04</v>
      </c>
      <c r="H20" s="171">
        <v>0</v>
      </c>
      <c r="I20" s="172">
        <f t="shared" si="0"/>
        <v>0</v>
      </c>
      <c r="J20" s="171">
        <v>98.52</v>
      </c>
      <c r="K20" s="172">
        <f t="shared" si="1"/>
        <v>2660.04</v>
      </c>
      <c r="L20" s="172">
        <v>21</v>
      </c>
      <c r="M20" s="172">
        <f t="shared" si="2"/>
        <v>3218.6484</v>
      </c>
      <c r="N20" s="173">
        <v>4.8999999999999998E-4</v>
      </c>
      <c r="O20" s="173">
        <f t="shared" si="3"/>
        <v>1.323E-2</v>
      </c>
      <c r="P20" s="173">
        <v>8.9999999999999993E-3</v>
      </c>
      <c r="Q20" s="173">
        <f t="shared" si="4"/>
        <v>0.24299999999999999</v>
      </c>
      <c r="R20" s="173"/>
      <c r="S20" s="173"/>
      <c r="T20" s="174">
        <v>0.247</v>
      </c>
      <c r="U20" s="173">
        <f t="shared" si="5"/>
        <v>6.67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116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outlineLevel="1" x14ac:dyDescent="0.3">
      <c r="A21" s="166">
        <v>10</v>
      </c>
      <c r="B21" s="167" t="s">
        <v>134</v>
      </c>
      <c r="C21" s="168" t="s">
        <v>135</v>
      </c>
      <c r="D21" s="169" t="s">
        <v>115</v>
      </c>
      <c r="E21" s="170">
        <v>2</v>
      </c>
      <c r="F21" s="171">
        <v>248</v>
      </c>
      <c r="G21" s="172">
        <v>496</v>
      </c>
      <c r="H21" s="171">
        <v>0</v>
      </c>
      <c r="I21" s="172">
        <f t="shared" si="0"/>
        <v>0</v>
      </c>
      <c r="J21" s="171">
        <v>248</v>
      </c>
      <c r="K21" s="172">
        <f t="shared" si="1"/>
        <v>496</v>
      </c>
      <c r="L21" s="172">
        <v>21</v>
      </c>
      <c r="M21" s="172">
        <f t="shared" si="2"/>
        <v>600.16</v>
      </c>
      <c r="N21" s="173">
        <v>4.8999999999999998E-4</v>
      </c>
      <c r="O21" s="173">
        <f t="shared" si="3"/>
        <v>9.7999999999999997E-4</v>
      </c>
      <c r="P21" s="173">
        <v>0.04</v>
      </c>
      <c r="Q21" s="173">
        <f t="shared" si="4"/>
        <v>0.08</v>
      </c>
      <c r="R21" s="173"/>
      <c r="S21" s="173"/>
      <c r="T21" s="174">
        <v>0.66800000000000004</v>
      </c>
      <c r="U21" s="173">
        <f t="shared" si="5"/>
        <v>1.34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116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 x14ac:dyDescent="0.3">
      <c r="A22" s="166">
        <v>11</v>
      </c>
      <c r="B22" s="167" t="s">
        <v>136</v>
      </c>
      <c r="C22" s="168" t="s">
        <v>137</v>
      </c>
      <c r="D22" s="169" t="s">
        <v>138</v>
      </c>
      <c r="E22" s="170">
        <v>4.492</v>
      </c>
      <c r="F22" s="171">
        <v>828.17</v>
      </c>
      <c r="G22" s="172">
        <v>3720.14</v>
      </c>
      <c r="H22" s="171">
        <v>0</v>
      </c>
      <c r="I22" s="172">
        <f t="shared" si="0"/>
        <v>0</v>
      </c>
      <c r="J22" s="171">
        <v>828.17</v>
      </c>
      <c r="K22" s="172">
        <f t="shared" si="1"/>
        <v>3720.14</v>
      </c>
      <c r="L22" s="172">
        <v>21</v>
      </c>
      <c r="M22" s="172">
        <f t="shared" si="2"/>
        <v>4501.3693999999996</v>
      </c>
      <c r="N22" s="173">
        <v>0</v>
      </c>
      <c r="O22" s="173">
        <f t="shared" si="3"/>
        <v>0</v>
      </c>
      <c r="P22" s="173">
        <v>0</v>
      </c>
      <c r="Q22" s="173">
        <f t="shared" si="4"/>
        <v>0</v>
      </c>
      <c r="R22" s="173"/>
      <c r="S22" s="173"/>
      <c r="T22" s="174">
        <v>0.94199999999999995</v>
      </c>
      <c r="U22" s="173">
        <f t="shared" si="5"/>
        <v>4.2300000000000004</v>
      </c>
      <c r="V22" s="175"/>
      <c r="W22" s="175"/>
      <c r="X22" s="175"/>
      <c r="Y22" s="175"/>
      <c r="Z22" s="175"/>
      <c r="AA22" s="175"/>
      <c r="AB22" s="175"/>
      <c r="AC22" s="175"/>
      <c r="AD22" s="175"/>
      <c r="AE22" s="175" t="s">
        <v>116</v>
      </c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ht="22.5" outlineLevel="1" x14ac:dyDescent="0.3">
      <c r="A23" s="166">
        <v>12</v>
      </c>
      <c r="B23" s="167" t="s">
        <v>139</v>
      </c>
      <c r="C23" s="168" t="s">
        <v>140</v>
      </c>
      <c r="D23" s="169" t="s">
        <v>138</v>
      </c>
      <c r="E23" s="170">
        <v>2.246</v>
      </c>
      <c r="F23" s="171">
        <v>1092.0999999999999</v>
      </c>
      <c r="G23" s="172">
        <v>2452.86</v>
      </c>
      <c r="H23" s="171">
        <v>0</v>
      </c>
      <c r="I23" s="172">
        <f t="shared" si="0"/>
        <v>0</v>
      </c>
      <c r="J23" s="171">
        <v>1092.0999999999999</v>
      </c>
      <c r="K23" s="172">
        <f t="shared" si="1"/>
        <v>2452.86</v>
      </c>
      <c r="L23" s="172">
        <v>21</v>
      </c>
      <c r="M23" s="172">
        <f t="shared" si="2"/>
        <v>2967.9605999999999</v>
      </c>
      <c r="N23" s="173">
        <v>0</v>
      </c>
      <c r="O23" s="173">
        <f t="shared" si="3"/>
        <v>0</v>
      </c>
      <c r="P23" s="173">
        <v>0</v>
      </c>
      <c r="Q23" s="173">
        <f t="shared" si="4"/>
        <v>0</v>
      </c>
      <c r="R23" s="173"/>
      <c r="S23" s="173"/>
      <c r="T23" s="174">
        <v>0</v>
      </c>
      <c r="U23" s="173">
        <f t="shared" si="5"/>
        <v>0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116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x14ac:dyDescent="0.3">
      <c r="A24" s="176" t="s">
        <v>111</v>
      </c>
      <c r="B24" s="177" t="s">
        <v>74</v>
      </c>
      <c r="C24" s="178" t="s">
        <v>75</v>
      </c>
      <c r="D24" s="179"/>
      <c r="E24" s="180"/>
      <c r="F24" s="181"/>
      <c r="G24" s="181">
        <f>SUMIF(AE25,"&lt;&gt;NOR",G25)</f>
        <v>319.38</v>
      </c>
      <c r="H24" s="181"/>
      <c r="I24" s="181">
        <f>SUM(I25)</f>
        <v>0</v>
      </c>
      <c r="J24" s="181"/>
      <c r="K24" s="181">
        <f>SUM(K25)</f>
        <v>319.38</v>
      </c>
      <c r="L24" s="181"/>
      <c r="M24" s="181">
        <f>SUM(M25)</f>
        <v>386.44979999999998</v>
      </c>
      <c r="N24" s="182"/>
      <c r="O24" s="182">
        <f>SUM(O25)</f>
        <v>0</v>
      </c>
      <c r="P24" s="182"/>
      <c r="Q24" s="182">
        <f>SUM(Q25)</f>
        <v>0</v>
      </c>
      <c r="R24" s="182"/>
      <c r="S24" s="182"/>
      <c r="T24" s="183"/>
      <c r="U24" s="182">
        <f>SUM(U25)</f>
        <v>2.11</v>
      </c>
      <c r="AE24" t="s">
        <v>112</v>
      </c>
    </row>
    <row r="25" spans="1:60" ht="22.5" outlineLevel="1" x14ac:dyDescent="0.3">
      <c r="A25" s="166">
        <v>13</v>
      </c>
      <c r="B25" s="167" t="s">
        <v>141</v>
      </c>
      <c r="C25" s="168" t="s">
        <v>142</v>
      </c>
      <c r="D25" s="169" t="s">
        <v>138</v>
      </c>
      <c r="E25" s="170">
        <v>2.246</v>
      </c>
      <c r="F25" s="171">
        <v>142.19999999999999</v>
      </c>
      <c r="G25" s="172">
        <v>319.38</v>
      </c>
      <c r="H25" s="171">
        <v>0</v>
      </c>
      <c r="I25" s="172">
        <f>ROUND(E25*H25,2)</f>
        <v>0</v>
      </c>
      <c r="J25" s="171">
        <v>142.19999999999999</v>
      </c>
      <c r="K25" s="172">
        <f>ROUND(E25*J25,2)</f>
        <v>319.38</v>
      </c>
      <c r="L25" s="172">
        <v>21</v>
      </c>
      <c r="M25" s="172">
        <f>G25*(1+L25/100)</f>
        <v>386.44979999999998</v>
      </c>
      <c r="N25" s="173">
        <v>0</v>
      </c>
      <c r="O25" s="173">
        <f>ROUND(E25*N25,5)</f>
        <v>0</v>
      </c>
      <c r="P25" s="173">
        <v>0</v>
      </c>
      <c r="Q25" s="173">
        <f>ROUND(E25*P25,5)</f>
        <v>0</v>
      </c>
      <c r="R25" s="173"/>
      <c r="S25" s="173"/>
      <c r="T25" s="174">
        <v>0.9385</v>
      </c>
      <c r="U25" s="173">
        <f>ROUND(E25*T25,2)</f>
        <v>2.11</v>
      </c>
      <c r="V25" s="175"/>
      <c r="W25" s="175"/>
      <c r="X25" s="175"/>
      <c r="Y25" s="175"/>
      <c r="Z25" s="175"/>
      <c r="AA25" s="175"/>
      <c r="AB25" s="175"/>
      <c r="AC25" s="175"/>
      <c r="AD25" s="175"/>
      <c r="AE25" s="175" t="s">
        <v>116</v>
      </c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x14ac:dyDescent="0.3">
      <c r="A26" s="176" t="s">
        <v>111</v>
      </c>
      <c r="B26" s="177" t="s">
        <v>76</v>
      </c>
      <c r="C26" s="178" t="s">
        <v>77</v>
      </c>
      <c r="D26" s="179"/>
      <c r="E26" s="180"/>
      <c r="F26" s="181"/>
      <c r="G26" s="181">
        <f>SUMIF(AE27:AE46,"&lt;&gt;NOR",G27:G46)</f>
        <v>40599.820000000007</v>
      </c>
      <c r="H26" s="181"/>
      <c r="I26" s="181">
        <f>SUM(I27:I46)</f>
        <v>12019.96</v>
      </c>
      <c r="J26" s="181"/>
      <c r="K26" s="181">
        <f>SUM(K27:K46)</f>
        <v>28579.050000000003</v>
      </c>
      <c r="L26" s="181"/>
      <c r="M26" s="181">
        <f>SUM(M27:M46)</f>
        <v>49125.782200000009</v>
      </c>
      <c r="N26" s="182"/>
      <c r="O26" s="182">
        <f>SUM(O27:O46)</f>
        <v>6.0679999999999998E-2</v>
      </c>
      <c r="P26" s="182"/>
      <c r="Q26" s="182">
        <f>SUM(Q27:Q46)</f>
        <v>0.32167000000000001</v>
      </c>
      <c r="R26" s="182"/>
      <c r="S26" s="182"/>
      <c r="T26" s="183"/>
      <c r="U26" s="182">
        <f>SUM(U27:U46)</f>
        <v>53.47</v>
      </c>
      <c r="AE26" t="s">
        <v>112</v>
      </c>
    </row>
    <row r="27" spans="1:60" ht="22.5" outlineLevel="1" x14ac:dyDescent="0.3">
      <c r="A27" s="166">
        <v>14</v>
      </c>
      <c r="B27" s="167" t="s">
        <v>143</v>
      </c>
      <c r="C27" s="168" t="s">
        <v>144</v>
      </c>
      <c r="D27" s="169" t="s">
        <v>145</v>
      </c>
      <c r="E27" s="170">
        <v>13</v>
      </c>
      <c r="F27" s="171">
        <v>169.5</v>
      </c>
      <c r="G27" s="172">
        <v>2203.5</v>
      </c>
      <c r="H27" s="171">
        <v>0</v>
      </c>
      <c r="I27" s="172">
        <f t="shared" ref="I27:I46" si="6">ROUND(E27*H27,2)</f>
        <v>0</v>
      </c>
      <c r="J27" s="171">
        <v>169.5</v>
      </c>
      <c r="K27" s="172">
        <f t="shared" ref="K27:K46" si="7">ROUND(E27*J27,2)</f>
        <v>2203.5</v>
      </c>
      <c r="L27" s="172">
        <v>21</v>
      </c>
      <c r="M27" s="172">
        <f t="shared" ref="M27:M46" si="8">G27*(1+L27/100)</f>
        <v>2666.2350000000001</v>
      </c>
      <c r="N27" s="173">
        <v>0</v>
      </c>
      <c r="O27" s="173">
        <f t="shared" ref="O27:O46" si="9">ROUND(E27*N27,5)</f>
        <v>0</v>
      </c>
      <c r="P27" s="173">
        <v>2.027E-2</v>
      </c>
      <c r="Q27" s="173">
        <f t="shared" ref="Q27:Q46" si="10">ROUND(E27*P27,5)</f>
        <v>0.26351000000000002</v>
      </c>
      <c r="R27" s="173"/>
      <c r="S27" s="173"/>
      <c r="T27" s="174">
        <v>0.39300000000000002</v>
      </c>
      <c r="U27" s="173">
        <f t="shared" ref="U27:U46" si="11">ROUND(E27*T27,2)</f>
        <v>5.1100000000000003</v>
      </c>
      <c r="V27" s="175"/>
      <c r="W27" s="175"/>
      <c r="X27" s="175"/>
      <c r="Y27" s="175"/>
      <c r="Z27" s="175"/>
      <c r="AA27" s="175"/>
      <c r="AB27" s="175"/>
      <c r="AC27" s="175"/>
      <c r="AD27" s="175"/>
      <c r="AE27" s="175" t="s">
        <v>116</v>
      </c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 x14ac:dyDescent="0.3">
      <c r="A28" s="166">
        <v>15</v>
      </c>
      <c r="B28" s="167" t="s">
        <v>146</v>
      </c>
      <c r="C28" s="168" t="s">
        <v>147</v>
      </c>
      <c r="D28" s="169" t="s">
        <v>115</v>
      </c>
      <c r="E28" s="170">
        <v>3.5</v>
      </c>
      <c r="F28" s="171">
        <v>177.47</v>
      </c>
      <c r="G28" s="172">
        <v>621.15</v>
      </c>
      <c r="H28" s="171">
        <v>0</v>
      </c>
      <c r="I28" s="172">
        <f t="shared" si="6"/>
        <v>0</v>
      </c>
      <c r="J28" s="171">
        <v>177.47</v>
      </c>
      <c r="K28" s="172">
        <f t="shared" si="7"/>
        <v>621.15</v>
      </c>
      <c r="L28" s="172">
        <v>21</v>
      </c>
      <c r="M28" s="172">
        <f t="shared" si="8"/>
        <v>751.5915</v>
      </c>
      <c r="N28" s="173">
        <v>0</v>
      </c>
      <c r="O28" s="173">
        <f t="shared" si="9"/>
        <v>0</v>
      </c>
      <c r="P28" s="173">
        <v>1.4919999999999999E-2</v>
      </c>
      <c r="Q28" s="173">
        <f t="shared" si="10"/>
        <v>5.2220000000000003E-2</v>
      </c>
      <c r="R28" s="173"/>
      <c r="S28" s="173"/>
      <c r="T28" s="174">
        <v>0.41299999999999998</v>
      </c>
      <c r="U28" s="173">
        <f t="shared" si="11"/>
        <v>1.45</v>
      </c>
      <c r="V28" s="175"/>
      <c r="W28" s="175"/>
      <c r="X28" s="175"/>
      <c r="Y28" s="175"/>
      <c r="Z28" s="175"/>
      <c r="AA28" s="175"/>
      <c r="AB28" s="175"/>
      <c r="AC28" s="175"/>
      <c r="AD28" s="175"/>
      <c r="AE28" s="175" t="s">
        <v>116</v>
      </c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 x14ac:dyDescent="0.3">
      <c r="A29" s="166">
        <v>16</v>
      </c>
      <c r="B29" s="167" t="s">
        <v>148</v>
      </c>
      <c r="C29" s="168" t="s">
        <v>149</v>
      </c>
      <c r="D29" s="169" t="s">
        <v>115</v>
      </c>
      <c r="E29" s="170">
        <v>3</v>
      </c>
      <c r="F29" s="171">
        <v>136.51</v>
      </c>
      <c r="G29" s="172">
        <v>409.53</v>
      </c>
      <c r="H29" s="171">
        <v>0</v>
      </c>
      <c r="I29" s="172">
        <f t="shared" si="6"/>
        <v>0</v>
      </c>
      <c r="J29" s="171">
        <v>136.51</v>
      </c>
      <c r="K29" s="172">
        <f t="shared" si="7"/>
        <v>409.53</v>
      </c>
      <c r="L29" s="172">
        <v>21</v>
      </c>
      <c r="M29" s="172">
        <f t="shared" si="8"/>
        <v>495.53129999999993</v>
      </c>
      <c r="N29" s="173">
        <v>0</v>
      </c>
      <c r="O29" s="173">
        <f t="shared" si="9"/>
        <v>0</v>
      </c>
      <c r="P29" s="173">
        <v>1.98E-3</v>
      </c>
      <c r="Q29" s="173">
        <f t="shared" si="10"/>
        <v>5.94E-3</v>
      </c>
      <c r="R29" s="173"/>
      <c r="S29" s="173"/>
      <c r="T29" s="174">
        <v>8.3000000000000004E-2</v>
      </c>
      <c r="U29" s="173">
        <f t="shared" si="11"/>
        <v>0.25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116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ht="22.5" outlineLevel="1" x14ac:dyDescent="0.3">
      <c r="A30" s="166">
        <v>17</v>
      </c>
      <c r="B30" s="167" t="s">
        <v>150</v>
      </c>
      <c r="C30" s="168" t="s">
        <v>151</v>
      </c>
      <c r="D30" s="169" t="s">
        <v>138</v>
      </c>
      <c r="E30" s="170">
        <v>0.32167000000000001</v>
      </c>
      <c r="F30" s="171">
        <v>1729.15</v>
      </c>
      <c r="G30" s="172">
        <v>556.79</v>
      </c>
      <c r="H30" s="171">
        <v>0</v>
      </c>
      <c r="I30" s="172">
        <f t="shared" si="6"/>
        <v>0</v>
      </c>
      <c r="J30" s="171">
        <v>1729.15</v>
      </c>
      <c r="K30" s="172">
        <f t="shared" si="7"/>
        <v>556.22</v>
      </c>
      <c r="L30" s="172">
        <v>21</v>
      </c>
      <c r="M30" s="172">
        <f t="shared" si="8"/>
        <v>673.71589999999992</v>
      </c>
      <c r="N30" s="173">
        <v>0</v>
      </c>
      <c r="O30" s="173">
        <f t="shared" si="9"/>
        <v>0</v>
      </c>
      <c r="P30" s="173">
        <v>0</v>
      </c>
      <c r="Q30" s="173">
        <f t="shared" si="10"/>
        <v>0</v>
      </c>
      <c r="R30" s="173"/>
      <c r="S30" s="173"/>
      <c r="T30" s="174">
        <v>3.379</v>
      </c>
      <c r="U30" s="173">
        <f t="shared" si="11"/>
        <v>1.0900000000000001</v>
      </c>
      <c r="V30" s="175"/>
      <c r="W30" s="175"/>
      <c r="X30" s="175"/>
      <c r="Y30" s="175"/>
      <c r="Z30" s="175"/>
      <c r="AA30" s="175"/>
      <c r="AB30" s="175"/>
      <c r="AC30" s="175"/>
      <c r="AD30" s="175"/>
      <c r="AE30" s="175" t="s">
        <v>116</v>
      </c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 x14ac:dyDescent="0.3">
      <c r="A31" s="166">
        <v>18</v>
      </c>
      <c r="B31" s="167" t="s">
        <v>152</v>
      </c>
      <c r="C31" s="168" t="s">
        <v>153</v>
      </c>
      <c r="D31" s="169" t="s">
        <v>145</v>
      </c>
      <c r="E31" s="170">
        <v>3</v>
      </c>
      <c r="F31" s="171">
        <v>10.37</v>
      </c>
      <c r="G31" s="172">
        <v>31.11</v>
      </c>
      <c r="H31" s="171">
        <v>0</v>
      </c>
      <c r="I31" s="172">
        <f t="shared" si="6"/>
        <v>0</v>
      </c>
      <c r="J31" s="171">
        <v>10.37</v>
      </c>
      <c r="K31" s="172">
        <f t="shared" si="7"/>
        <v>31.11</v>
      </c>
      <c r="L31" s="172">
        <v>21</v>
      </c>
      <c r="M31" s="172">
        <f t="shared" si="8"/>
        <v>37.643099999999997</v>
      </c>
      <c r="N31" s="173">
        <v>4.4999999999999999E-4</v>
      </c>
      <c r="O31" s="173">
        <f t="shared" si="9"/>
        <v>1.3500000000000001E-3</v>
      </c>
      <c r="P31" s="173">
        <v>0</v>
      </c>
      <c r="Q31" s="173">
        <f t="shared" si="10"/>
        <v>0</v>
      </c>
      <c r="R31" s="173"/>
      <c r="S31" s="173"/>
      <c r="T31" s="174">
        <v>5.2999999999999999E-2</v>
      </c>
      <c r="U31" s="173">
        <f t="shared" si="11"/>
        <v>0.16</v>
      </c>
      <c r="V31" s="175"/>
      <c r="W31" s="175"/>
      <c r="X31" s="175"/>
      <c r="Y31" s="175"/>
      <c r="Z31" s="175"/>
      <c r="AA31" s="175"/>
      <c r="AB31" s="175"/>
      <c r="AC31" s="175"/>
      <c r="AD31" s="175"/>
      <c r="AE31" s="175" t="s">
        <v>116</v>
      </c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ht="22.5" outlineLevel="1" x14ac:dyDescent="0.3">
      <c r="A32" s="166">
        <v>19</v>
      </c>
      <c r="B32" s="167" t="s">
        <v>154</v>
      </c>
      <c r="C32" s="168" t="s">
        <v>155</v>
      </c>
      <c r="D32" s="169" t="s">
        <v>145</v>
      </c>
      <c r="E32" s="170">
        <v>8</v>
      </c>
      <c r="F32" s="171">
        <v>11.49</v>
      </c>
      <c r="G32" s="172">
        <v>91.92</v>
      </c>
      <c r="H32" s="171">
        <v>0</v>
      </c>
      <c r="I32" s="172">
        <f t="shared" si="6"/>
        <v>0</v>
      </c>
      <c r="J32" s="171">
        <v>11.49</v>
      </c>
      <c r="K32" s="172">
        <f t="shared" si="7"/>
        <v>91.92</v>
      </c>
      <c r="L32" s="172">
        <v>21</v>
      </c>
      <c r="M32" s="172">
        <f t="shared" si="8"/>
        <v>111.22320000000001</v>
      </c>
      <c r="N32" s="173">
        <v>2.2000000000000001E-4</v>
      </c>
      <c r="O32" s="173">
        <f t="shared" si="9"/>
        <v>1.7600000000000001E-3</v>
      </c>
      <c r="P32" s="173">
        <v>0</v>
      </c>
      <c r="Q32" s="173">
        <f t="shared" si="10"/>
        <v>0</v>
      </c>
      <c r="R32" s="173"/>
      <c r="S32" s="173"/>
      <c r="T32" s="174">
        <v>0.47499999999999998</v>
      </c>
      <c r="U32" s="173">
        <f t="shared" si="11"/>
        <v>3.8</v>
      </c>
      <c r="V32" s="175"/>
      <c r="W32" s="175"/>
      <c r="X32" s="175"/>
      <c r="Y32" s="175"/>
      <c r="Z32" s="175"/>
      <c r="AA32" s="175"/>
      <c r="AB32" s="175"/>
      <c r="AC32" s="175"/>
      <c r="AD32" s="175"/>
      <c r="AE32" s="175" t="s">
        <v>116</v>
      </c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ht="22.5" outlineLevel="1" x14ac:dyDescent="0.3">
      <c r="A33" s="166">
        <v>20</v>
      </c>
      <c r="B33" s="167" t="s">
        <v>156</v>
      </c>
      <c r="C33" s="168" t="s">
        <v>157</v>
      </c>
      <c r="D33" s="169" t="s">
        <v>145</v>
      </c>
      <c r="E33" s="170">
        <v>16</v>
      </c>
      <c r="F33" s="171">
        <v>15.24</v>
      </c>
      <c r="G33" s="172">
        <v>243.84</v>
      </c>
      <c r="H33" s="171">
        <v>0</v>
      </c>
      <c r="I33" s="172">
        <f t="shared" si="6"/>
        <v>0</v>
      </c>
      <c r="J33" s="171">
        <v>15.24</v>
      </c>
      <c r="K33" s="172">
        <f t="shared" si="7"/>
        <v>243.84</v>
      </c>
      <c r="L33" s="172">
        <v>21</v>
      </c>
      <c r="M33" s="172">
        <f t="shared" si="8"/>
        <v>295.04640000000001</v>
      </c>
      <c r="N33" s="173">
        <v>7.3999999999999999E-4</v>
      </c>
      <c r="O33" s="173">
        <f t="shared" si="9"/>
        <v>1.184E-2</v>
      </c>
      <c r="P33" s="173">
        <v>0</v>
      </c>
      <c r="Q33" s="173">
        <f t="shared" si="10"/>
        <v>0</v>
      </c>
      <c r="R33" s="173"/>
      <c r="S33" s="173"/>
      <c r="T33" s="174">
        <v>0.92300000000000004</v>
      </c>
      <c r="U33" s="173">
        <f t="shared" si="11"/>
        <v>14.77</v>
      </c>
      <c r="V33" s="175"/>
      <c r="W33" s="175"/>
      <c r="X33" s="175"/>
      <c r="Y33" s="175"/>
      <c r="Z33" s="175"/>
      <c r="AA33" s="175"/>
      <c r="AB33" s="175"/>
      <c r="AC33" s="175"/>
      <c r="AD33" s="175"/>
      <c r="AE33" s="175" t="s">
        <v>116</v>
      </c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ht="22.5" outlineLevel="1" x14ac:dyDescent="0.3">
      <c r="A34" s="166">
        <v>21</v>
      </c>
      <c r="B34" s="167" t="s">
        <v>158</v>
      </c>
      <c r="C34" s="168" t="s">
        <v>159</v>
      </c>
      <c r="D34" s="169" t="s">
        <v>145</v>
      </c>
      <c r="E34" s="170">
        <v>2</v>
      </c>
      <c r="F34" s="171">
        <v>514.20000000000005</v>
      </c>
      <c r="G34" s="172">
        <v>1028.4000000000001</v>
      </c>
      <c r="H34" s="171">
        <v>0</v>
      </c>
      <c r="I34" s="172">
        <f t="shared" si="6"/>
        <v>0</v>
      </c>
      <c r="J34" s="171">
        <v>514.20000000000005</v>
      </c>
      <c r="K34" s="172">
        <f t="shared" si="7"/>
        <v>1028.4000000000001</v>
      </c>
      <c r="L34" s="172">
        <v>21</v>
      </c>
      <c r="M34" s="172">
        <f t="shared" si="8"/>
        <v>1244.364</v>
      </c>
      <c r="N34" s="173">
        <v>3.8000000000000002E-4</v>
      </c>
      <c r="O34" s="173">
        <f t="shared" si="9"/>
        <v>7.6000000000000004E-4</v>
      </c>
      <c r="P34" s="173">
        <v>0</v>
      </c>
      <c r="Q34" s="173">
        <f t="shared" si="10"/>
        <v>0</v>
      </c>
      <c r="R34" s="173"/>
      <c r="S34" s="173"/>
      <c r="T34" s="174">
        <v>0.13300000000000001</v>
      </c>
      <c r="U34" s="173">
        <f t="shared" si="11"/>
        <v>0.27</v>
      </c>
      <c r="V34" s="175"/>
      <c r="W34" s="175"/>
      <c r="X34" s="175"/>
      <c r="Y34" s="175"/>
      <c r="Z34" s="175"/>
      <c r="AA34" s="175"/>
      <c r="AB34" s="175"/>
      <c r="AC34" s="175"/>
      <c r="AD34" s="175"/>
      <c r="AE34" s="175" t="s">
        <v>116</v>
      </c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ht="22.5" outlineLevel="1" x14ac:dyDescent="0.3">
      <c r="A35" s="166">
        <v>22</v>
      </c>
      <c r="B35" s="167" t="s">
        <v>160</v>
      </c>
      <c r="C35" s="168" t="s">
        <v>161</v>
      </c>
      <c r="D35" s="169" t="s">
        <v>145</v>
      </c>
      <c r="E35" s="170">
        <v>1</v>
      </c>
      <c r="F35" s="171">
        <v>864.58</v>
      </c>
      <c r="G35" s="172">
        <v>864.58</v>
      </c>
      <c r="H35" s="171">
        <v>783.21</v>
      </c>
      <c r="I35" s="172">
        <f t="shared" si="6"/>
        <v>783.21</v>
      </c>
      <c r="J35" s="171">
        <v>81.37</v>
      </c>
      <c r="K35" s="172">
        <f t="shared" si="7"/>
        <v>81.37</v>
      </c>
      <c r="L35" s="172">
        <v>21</v>
      </c>
      <c r="M35" s="172">
        <f t="shared" si="8"/>
        <v>1046.1418000000001</v>
      </c>
      <c r="N35" s="173">
        <v>4.8999999999999998E-4</v>
      </c>
      <c r="O35" s="173">
        <f t="shared" si="9"/>
        <v>4.8999999999999998E-4</v>
      </c>
      <c r="P35" s="173">
        <v>0</v>
      </c>
      <c r="Q35" s="173">
        <f t="shared" si="10"/>
        <v>0</v>
      </c>
      <c r="R35" s="173"/>
      <c r="S35" s="173"/>
      <c r="T35" s="174">
        <v>0.13300000000000001</v>
      </c>
      <c r="U35" s="173">
        <f t="shared" si="11"/>
        <v>0.13</v>
      </c>
      <c r="V35" s="175"/>
      <c r="W35" s="175"/>
      <c r="X35" s="175"/>
      <c r="Y35" s="175"/>
      <c r="Z35" s="175"/>
      <c r="AA35" s="175"/>
      <c r="AB35" s="175"/>
      <c r="AC35" s="175"/>
      <c r="AD35" s="175"/>
      <c r="AE35" s="175" t="s">
        <v>116</v>
      </c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ht="22.5" outlineLevel="1" x14ac:dyDescent="0.3">
      <c r="A36" s="166">
        <v>23</v>
      </c>
      <c r="B36" s="167" t="s">
        <v>162</v>
      </c>
      <c r="C36" s="168" t="s">
        <v>163</v>
      </c>
      <c r="D36" s="169" t="s">
        <v>115</v>
      </c>
      <c r="E36" s="170">
        <v>4</v>
      </c>
      <c r="F36" s="171">
        <v>141.06</v>
      </c>
      <c r="G36" s="172">
        <v>564.24</v>
      </c>
      <c r="H36" s="171">
        <v>0</v>
      </c>
      <c r="I36" s="172">
        <f t="shared" si="6"/>
        <v>0</v>
      </c>
      <c r="J36" s="171">
        <v>141.06</v>
      </c>
      <c r="K36" s="172">
        <f t="shared" si="7"/>
        <v>564.24</v>
      </c>
      <c r="L36" s="172">
        <v>21</v>
      </c>
      <c r="M36" s="172">
        <f t="shared" si="8"/>
        <v>682.73040000000003</v>
      </c>
      <c r="N36" s="173">
        <v>1.1E-4</v>
      </c>
      <c r="O36" s="173">
        <f t="shared" si="9"/>
        <v>4.4000000000000002E-4</v>
      </c>
      <c r="P36" s="173">
        <v>0</v>
      </c>
      <c r="Q36" s="173">
        <f t="shared" si="10"/>
        <v>0</v>
      </c>
      <c r="R36" s="173"/>
      <c r="S36" s="173"/>
      <c r="T36" s="174">
        <v>0</v>
      </c>
      <c r="U36" s="173">
        <f t="shared" si="11"/>
        <v>0</v>
      </c>
      <c r="V36" s="175"/>
      <c r="W36" s="175"/>
      <c r="X36" s="175"/>
      <c r="Y36" s="175"/>
      <c r="Z36" s="175"/>
      <c r="AA36" s="175"/>
      <c r="AB36" s="175"/>
      <c r="AC36" s="175"/>
      <c r="AD36" s="175"/>
      <c r="AE36" s="175" t="s">
        <v>164</v>
      </c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outlineLevel="1" x14ac:dyDescent="0.3">
      <c r="A37" s="166">
        <v>24</v>
      </c>
      <c r="B37" s="167" t="s">
        <v>165</v>
      </c>
      <c r="C37" s="168" t="s">
        <v>166</v>
      </c>
      <c r="D37" s="169" t="s">
        <v>115</v>
      </c>
      <c r="E37" s="170">
        <v>13</v>
      </c>
      <c r="F37" s="171">
        <v>460.67</v>
      </c>
      <c r="G37" s="172">
        <v>5988.71</v>
      </c>
      <c r="H37" s="171">
        <v>107.07</v>
      </c>
      <c r="I37" s="172">
        <f t="shared" si="6"/>
        <v>1391.91</v>
      </c>
      <c r="J37" s="171">
        <v>353.6</v>
      </c>
      <c r="K37" s="172">
        <f t="shared" si="7"/>
        <v>4596.8</v>
      </c>
      <c r="L37" s="172">
        <v>21</v>
      </c>
      <c r="M37" s="172">
        <f t="shared" si="8"/>
        <v>7246.3391000000001</v>
      </c>
      <c r="N37" s="173">
        <v>3.8000000000000002E-4</v>
      </c>
      <c r="O37" s="173">
        <f t="shared" si="9"/>
        <v>4.9399999999999999E-3</v>
      </c>
      <c r="P37" s="173">
        <v>0</v>
      </c>
      <c r="Q37" s="173">
        <f t="shared" si="10"/>
        <v>0</v>
      </c>
      <c r="R37" s="173"/>
      <c r="S37" s="173"/>
      <c r="T37" s="174">
        <v>0.32</v>
      </c>
      <c r="U37" s="173">
        <f t="shared" si="11"/>
        <v>4.16</v>
      </c>
      <c r="V37" s="175"/>
      <c r="W37" s="175"/>
      <c r="X37" s="175"/>
      <c r="Y37" s="175"/>
      <c r="Z37" s="175"/>
      <c r="AA37" s="175"/>
      <c r="AB37" s="175"/>
      <c r="AC37" s="175"/>
      <c r="AD37" s="175"/>
      <c r="AE37" s="175" t="s">
        <v>116</v>
      </c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outlineLevel="1" x14ac:dyDescent="0.3">
      <c r="A38" s="166">
        <v>25</v>
      </c>
      <c r="B38" s="167" t="s">
        <v>167</v>
      </c>
      <c r="C38" s="168" t="s">
        <v>168</v>
      </c>
      <c r="D38" s="169" t="s">
        <v>115</v>
      </c>
      <c r="E38" s="170">
        <v>17</v>
      </c>
      <c r="F38" s="171">
        <v>509.6</v>
      </c>
      <c r="G38" s="172">
        <v>8663.2000000000007</v>
      </c>
      <c r="H38" s="171">
        <v>118.78</v>
      </c>
      <c r="I38" s="172">
        <f t="shared" si="6"/>
        <v>2019.26</v>
      </c>
      <c r="J38" s="171">
        <v>390.82</v>
      </c>
      <c r="K38" s="172">
        <f t="shared" si="7"/>
        <v>6643.94</v>
      </c>
      <c r="L38" s="172">
        <v>21</v>
      </c>
      <c r="M38" s="172">
        <f t="shared" si="8"/>
        <v>10482.472</v>
      </c>
      <c r="N38" s="173">
        <v>4.6999999999999999E-4</v>
      </c>
      <c r="O38" s="173">
        <f t="shared" si="9"/>
        <v>7.9900000000000006E-3</v>
      </c>
      <c r="P38" s="173">
        <v>0</v>
      </c>
      <c r="Q38" s="173">
        <f t="shared" si="10"/>
        <v>0</v>
      </c>
      <c r="R38" s="173"/>
      <c r="S38" s="173"/>
      <c r="T38" s="174">
        <v>0.35899999999999999</v>
      </c>
      <c r="U38" s="173">
        <f t="shared" si="11"/>
        <v>6.1</v>
      </c>
      <c r="V38" s="175"/>
      <c r="W38" s="175"/>
      <c r="X38" s="175"/>
      <c r="Y38" s="175"/>
      <c r="Z38" s="175"/>
      <c r="AA38" s="175"/>
      <c r="AB38" s="175"/>
      <c r="AC38" s="175"/>
      <c r="AD38" s="175"/>
      <c r="AE38" s="175" t="s">
        <v>116</v>
      </c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 x14ac:dyDescent="0.3">
      <c r="A39" s="166">
        <v>26</v>
      </c>
      <c r="B39" s="167" t="s">
        <v>169</v>
      </c>
      <c r="C39" s="168" t="s">
        <v>170</v>
      </c>
      <c r="D39" s="169" t="s">
        <v>115</v>
      </c>
      <c r="E39" s="170">
        <v>2</v>
      </c>
      <c r="F39" s="171">
        <v>719.32</v>
      </c>
      <c r="G39" s="172">
        <v>1438.64</v>
      </c>
      <c r="H39" s="171">
        <v>272.16000000000003</v>
      </c>
      <c r="I39" s="172">
        <f t="shared" si="6"/>
        <v>544.32000000000005</v>
      </c>
      <c r="J39" s="171">
        <v>447.16</v>
      </c>
      <c r="K39" s="172">
        <f t="shared" si="7"/>
        <v>894.32</v>
      </c>
      <c r="L39" s="172">
        <v>21</v>
      </c>
      <c r="M39" s="172">
        <f t="shared" si="8"/>
        <v>1740.7544</v>
      </c>
      <c r="N39" s="173">
        <v>1.5200000000000001E-3</v>
      </c>
      <c r="O39" s="173">
        <f t="shared" si="9"/>
        <v>3.0400000000000002E-3</v>
      </c>
      <c r="P39" s="173">
        <v>0</v>
      </c>
      <c r="Q39" s="173">
        <f t="shared" si="10"/>
        <v>0</v>
      </c>
      <c r="R39" s="173"/>
      <c r="S39" s="173"/>
      <c r="T39" s="174">
        <v>1.173</v>
      </c>
      <c r="U39" s="173">
        <f t="shared" si="11"/>
        <v>2.35</v>
      </c>
      <c r="V39" s="175"/>
      <c r="W39" s="175"/>
      <c r="X39" s="175"/>
      <c r="Y39" s="175"/>
      <c r="Z39" s="175"/>
      <c r="AA39" s="175"/>
      <c r="AB39" s="175"/>
      <c r="AC39" s="175"/>
      <c r="AD39" s="175"/>
      <c r="AE39" s="175" t="s">
        <v>116</v>
      </c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 x14ac:dyDescent="0.3">
      <c r="A40" s="166">
        <v>27</v>
      </c>
      <c r="B40" s="167" t="s">
        <v>171</v>
      </c>
      <c r="C40" s="168" t="s">
        <v>172</v>
      </c>
      <c r="D40" s="169" t="s">
        <v>115</v>
      </c>
      <c r="E40" s="170">
        <v>3</v>
      </c>
      <c r="F40" s="171">
        <v>560.53</v>
      </c>
      <c r="G40" s="172">
        <v>1681.59</v>
      </c>
      <c r="H40" s="171">
        <v>142.02000000000001</v>
      </c>
      <c r="I40" s="172">
        <f t="shared" si="6"/>
        <v>426.06</v>
      </c>
      <c r="J40" s="171">
        <v>418.51</v>
      </c>
      <c r="K40" s="172">
        <f t="shared" si="7"/>
        <v>1255.53</v>
      </c>
      <c r="L40" s="172">
        <v>21</v>
      </c>
      <c r="M40" s="172">
        <f t="shared" si="8"/>
        <v>2034.7238999999997</v>
      </c>
      <c r="N40" s="173">
        <v>7.7999999999999999E-4</v>
      </c>
      <c r="O40" s="173">
        <f t="shared" si="9"/>
        <v>2.3400000000000001E-3</v>
      </c>
      <c r="P40" s="173">
        <v>0</v>
      </c>
      <c r="Q40" s="173">
        <f t="shared" si="10"/>
        <v>0</v>
      </c>
      <c r="R40" s="173"/>
      <c r="S40" s="173"/>
      <c r="T40" s="174">
        <v>0.81899999999999995</v>
      </c>
      <c r="U40" s="173">
        <f t="shared" si="11"/>
        <v>2.46</v>
      </c>
      <c r="V40" s="175"/>
      <c r="W40" s="175"/>
      <c r="X40" s="175"/>
      <c r="Y40" s="175"/>
      <c r="Z40" s="175"/>
      <c r="AA40" s="175"/>
      <c r="AB40" s="175"/>
      <c r="AC40" s="175"/>
      <c r="AD40" s="175"/>
      <c r="AE40" s="175" t="s">
        <v>116</v>
      </c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ht="22.5" outlineLevel="1" x14ac:dyDescent="0.3">
      <c r="A41" s="166">
        <v>28</v>
      </c>
      <c r="B41" s="167" t="s">
        <v>173</v>
      </c>
      <c r="C41" s="168" t="s">
        <v>174</v>
      </c>
      <c r="D41" s="169" t="s">
        <v>115</v>
      </c>
      <c r="E41" s="170">
        <v>10.5</v>
      </c>
      <c r="F41" s="171">
        <v>1196.6300000000001</v>
      </c>
      <c r="G41" s="172">
        <v>12564.62</v>
      </c>
      <c r="H41" s="171">
        <v>649.59</v>
      </c>
      <c r="I41" s="172">
        <f t="shared" si="6"/>
        <v>6820.7</v>
      </c>
      <c r="J41" s="171">
        <v>547.04</v>
      </c>
      <c r="K41" s="172">
        <f t="shared" si="7"/>
        <v>5743.92</v>
      </c>
      <c r="L41" s="172">
        <v>21</v>
      </c>
      <c r="M41" s="172">
        <f t="shared" si="8"/>
        <v>15203.190200000001</v>
      </c>
      <c r="N41" s="173">
        <v>2.4499999999999999E-3</v>
      </c>
      <c r="O41" s="173">
        <f t="shared" si="9"/>
        <v>2.5729999999999999E-2</v>
      </c>
      <c r="P41" s="173">
        <v>0</v>
      </c>
      <c r="Q41" s="173">
        <f t="shared" si="10"/>
        <v>0</v>
      </c>
      <c r="R41" s="173"/>
      <c r="S41" s="173"/>
      <c r="T41" s="174">
        <v>0.45019999999999999</v>
      </c>
      <c r="U41" s="173">
        <f t="shared" si="11"/>
        <v>4.7300000000000004</v>
      </c>
      <c r="V41" s="175"/>
      <c r="W41" s="175"/>
      <c r="X41" s="175"/>
      <c r="Y41" s="175"/>
      <c r="Z41" s="175"/>
      <c r="AA41" s="175"/>
      <c r="AB41" s="175"/>
      <c r="AC41" s="175"/>
      <c r="AD41" s="175"/>
      <c r="AE41" s="175" t="s">
        <v>116</v>
      </c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 x14ac:dyDescent="0.3">
      <c r="A42" s="166">
        <v>29</v>
      </c>
      <c r="B42" s="167" t="s">
        <v>175</v>
      </c>
      <c r="C42" s="168" t="s">
        <v>176</v>
      </c>
      <c r="D42" s="169" t="s">
        <v>145</v>
      </c>
      <c r="E42" s="170">
        <v>11</v>
      </c>
      <c r="F42" s="171">
        <v>85.78</v>
      </c>
      <c r="G42" s="172">
        <v>943.58</v>
      </c>
      <c r="H42" s="171">
        <v>0</v>
      </c>
      <c r="I42" s="172">
        <f t="shared" si="6"/>
        <v>0</v>
      </c>
      <c r="J42" s="171">
        <v>85.78</v>
      </c>
      <c r="K42" s="172">
        <f t="shared" si="7"/>
        <v>943.58</v>
      </c>
      <c r="L42" s="172">
        <v>21</v>
      </c>
      <c r="M42" s="172">
        <f t="shared" si="8"/>
        <v>1141.7318</v>
      </c>
      <c r="N42" s="173">
        <v>0</v>
      </c>
      <c r="O42" s="173">
        <f t="shared" si="9"/>
        <v>0</v>
      </c>
      <c r="P42" s="173">
        <v>0</v>
      </c>
      <c r="Q42" s="173">
        <f t="shared" si="10"/>
        <v>0</v>
      </c>
      <c r="R42" s="173"/>
      <c r="S42" s="173"/>
      <c r="T42" s="174">
        <v>0.157</v>
      </c>
      <c r="U42" s="173">
        <f t="shared" si="11"/>
        <v>1.73</v>
      </c>
      <c r="V42" s="175"/>
      <c r="W42" s="175"/>
      <c r="X42" s="175"/>
      <c r="Y42" s="175"/>
      <c r="Z42" s="175"/>
      <c r="AA42" s="175"/>
      <c r="AB42" s="175"/>
      <c r="AC42" s="175"/>
      <c r="AD42" s="175"/>
      <c r="AE42" s="175" t="s">
        <v>116</v>
      </c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 x14ac:dyDescent="0.3">
      <c r="A43" s="166">
        <v>30</v>
      </c>
      <c r="B43" s="167" t="s">
        <v>177</v>
      </c>
      <c r="C43" s="168" t="s">
        <v>178</v>
      </c>
      <c r="D43" s="169" t="s">
        <v>145</v>
      </c>
      <c r="E43" s="170">
        <v>9</v>
      </c>
      <c r="F43" s="171">
        <v>94.99</v>
      </c>
      <c r="G43" s="172">
        <v>854.91</v>
      </c>
      <c r="H43" s="171">
        <v>0</v>
      </c>
      <c r="I43" s="172">
        <f t="shared" si="6"/>
        <v>0</v>
      </c>
      <c r="J43" s="171">
        <v>94.99</v>
      </c>
      <c r="K43" s="172">
        <f t="shared" si="7"/>
        <v>854.91</v>
      </c>
      <c r="L43" s="172">
        <v>21</v>
      </c>
      <c r="M43" s="172">
        <f t="shared" si="8"/>
        <v>1034.4411</v>
      </c>
      <c r="N43" s="173">
        <v>0</v>
      </c>
      <c r="O43" s="173">
        <f t="shared" si="9"/>
        <v>0</v>
      </c>
      <c r="P43" s="173">
        <v>0</v>
      </c>
      <c r="Q43" s="173">
        <f t="shared" si="10"/>
        <v>0</v>
      </c>
      <c r="R43" s="173"/>
      <c r="S43" s="173"/>
      <c r="T43" s="174">
        <v>0.17399999999999999</v>
      </c>
      <c r="U43" s="173">
        <f t="shared" si="11"/>
        <v>1.57</v>
      </c>
      <c r="V43" s="175"/>
      <c r="W43" s="175"/>
      <c r="X43" s="175"/>
      <c r="Y43" s="175"/>
      <c r="Z43" s="175"/>
      <c r="AA43" s="175"/>
      <c r="AB43" s="175"/>
      <c r="AC43" s="175"/>
      <c r="AD43" s="175"/>
      <c r="AE43" s="175" t="s">
        <v>116</v>
      </c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 x14ac:dyDescent="0.3">
      <c r="A44" s="166">
        <v>31</v>
      </c>
      <c r="B44" s="167" t="s">
        <v>179</v>
      </c>
      <c r="C44" s="168" t="s">
        <v>180</v>
      </c>
      <c r="D44" s="169" t="s">
        <v>145</v>
      </c>
      <c r="E44" s="170">
        <v>4</v>
      </c>
      <c r="F44" s="171">
        <v>141.06</v>
      </c>
      <c r="G44" s="172">
        <v>564.24</v>
      </c>
      <c r="H44" s="171">
        <v>0</v>
      </c>
      <c r="I44" s="172">
        <f t="shared" si="6"/>
        <v>0</v>
      </c>
      <c r="J44" s="171">
        <v>141.06</v>
      </c>
      <c r="K44" s="172">
        <f t="shared" si="7"/>
        <v>564.24</v>
      </c>
      <c r="L44" s="172">
        <v>21</v>
      </c>
      <c r="M44" s="172">
        <f t="shared" si="8"/>
        <v>682.73040000000003</v>
      </c>
      <c r="N44" s="173">
        <v>0</v>
      </c>
      <c r="O44" s="173">
        <f t="shared" si="9"/>
        <v>0</v>
      </c>
      <c r="P44" s="173">
        <v>0</v>
      </c>
      <c r="Q44" s="173">
        <f t="shared" si="10"/>
        <v>0</v>
      </c>
      <c r="R44" s="173"/>
      <c r="S44" s="173"/>
      <c r="T44" s="174">
        <v>0.25900000000000001</v>
      </c>
      <c r="U44" s="173">
        <f t="shared" si="11"/>
        <v>1.04</v>
      </c>
      <c r="V44" s="175"/>
      <c r="W44" s="175"/>
      <c r="X44" s="175"/>
      <c r="Y44" s="175"/>
      <c r="Z44" s="175"/>
      <c r="AA44" s="175"/>
      <c r="AB44" s="175"/>
      <c r="AC44" s="175"/>
      <c r="AD44" s="175"/>
      <c r="AE44" s="175" t="s">
        <v>116</v>
      </c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 x14ac:dyDescent="0.3">
      <c r="A45" s="166">
        <v>32</v>
      </c>
      <c r="B45" s="167" t="s">
        <v>181</v>
      </c>
      <c r="C45" s="168" t="s">
        <v>182</v>
      </c>
      <c r="D45" s="169" t="s">
        <v>115</v>
      </c>
      <c r="E45" s="170">
        <v>46</v>
      </c>
      <c r="F45" s="171">
        <v>26.96</v>
      </c>
      <c r="G45" s="172">
        <v>1240.1600000000001</v>
      </c>
      <c r="H45" s="171">
        <v>0.75</v>
      </c>
      <c r="I45" s="172">
        <f t="shared" si="6"/>
        <v>34.5</v>
      </c>
      <c r="J45" s="171">
        <v>26.21</v>
      </c>
      <c r="K45" s="172">
        <f t="shared" si="7"/>
        <v>1205.6600000000001</v>
      </c>
      <c r="L45" s="172">
        <v>21</v>
      </c>
      <c r="M45" s="172">
        <f t="shared" si="8"/>
        <v>1500.5936000000002</v>
      </c>
      <c r="N45" s="173">
        <v>0</v>
      </c>
      <c r="O45" s="173">
        <f t="shared" si="9"/>
        <v>0</v>
      </c>
      <c r="P45" s="173">
        <v>0</v>
      </c>
      <c r="Q45" s="173">
        <f t="shared" si="10"/>
        <v>0</v>
      </c>
      <c r="R45" s="173"/>
      <c r="S45" s="173"/>
      <c r="T45" s="174">
        <v>4.8000000000000001E-2</v>
      </c>
      <c r="U45" s="173">
        <f t="shared" si="11"/>
        <v>2.21</v>
      </c>
      <c r="V45" s="175"/>
      <c r="W45" s="175"/>
      <c r="X45" s="175"/>
      <c r="Y45" s="175"/>
      <c r="Z45" s="175"/>
      <c r="AA45" s="175"/>
      <c r="AB45" s="175"/>
      <c r="AC45" s="175"/>
      <c r="AD45" s="175"/>
      <c r="AE45" s="175" t="s">
        <v>116</v>
      </c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ht="22.5" outlineLevel="1" x14ac:dyDescent="0.3">
      <c r="A46" s="166">
        <v>33</v>
      </c>
      <c r="B46" s="167" t="s">
        <v>183</v>
      </c>
      <c r="C46" s="168" t="s">
        <v>184</v>
      </c>
      <c r="D46" s="169" t="s">
        <v>138</v>
      </c>
      <c r="E46" s="170">
        <v>6.0679999999999998E-2</v>
      </c>
      <c r="F46" s="171">
        <v>739.44</v>
      </c>
      <c r="G46" s="172">
        <v>45.11</v>
      </c>
      <c r="H46" s="171">
        <v>0</v>
      </c>
      <c r="I46" s="172">
        <f t="shared" si="6"/>
        <v>0</v>
      </c>
      <c r="J46" s="171">
        <v>739.44</v>
      </c>
      <c r="K46" s="172">
        <f t="shared" si="7"/>
        <v>44.87</v>
      </c>
      <c r="L46" s="172">
        <v>21</v>
      </c>
      <c r="M46" s="172">
        <f t="shared" si="8"/>
        <v>54.583099999999995</v>
      </c>
      <c r="N46" s="173">
        <v>0</v>
      </c>
      <c r="O46" s="173">
        <f t="shared" si="9"/>
        <v>0</v>
      </c>
      <c r="P46" s="173">
        <v>0</v>
      </c>
      <c r="Q46" s="173">
        <f t="shared" si="10"/>
        <v>0</v>
      </c>
      <c r="R46" s="173"/>
      <c r="S46" s="173"/>
      <c r="T46" s="174">
        <v>1.47</v>
      </c>
      <c r="U46" s="173">
        <f t="shared" si="11"/>
        <v>0.09</v>
      </c>
      <c r="V46" s="175"/>
      <c r="W46" s="175"/>
      <c r="X46" s="175"/>
      <c r="Y46" s="175"/>
      <c r="Z46" s="175"/>
      <c r="AA46" s="175"/>
      <c r="AB46" s="175"/>
      <c r="AC46" s="175"/>
      <c r="AD46" s="175"/>
      <c r="AE46" s="175" t="s">
        <v>116</v>
      </c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x14ac:dyDescent="0.3">
      <c r="A47" s="176" t="s">
        <v>111</v>
      </c>
      <c r="B47" s="177" t="s">
        <v>78</v>
      </c>
      <c r="C47" s="178" t="s">
        <v>79</v>
      </c>
      <c r="D47" s="179"/>
      <c r="E47" s="180"/>
      <c r="F47" s="181"/>
      <c r="G47" s="181">
        <f>SUMIF(AE48:AE65,"&lt;&gt;NOR",G48:G65)</f>
        <v>91704.709999999992</v>
      </c>
      <c r="H47" s="181"/>
      <c r="I47" s="181">
        <f>SUM(I48:I65)</f>
        <v>18421.79</v>
      </c>
      <c r="J47" s="181"/>
      <c r="K47" s="181">
        <f>SUM(K48:K65)</f>
        <v>73282.339999999982</v>
      </c>
      <c r="L47" s="181"/>
      <c r="M47" s="181">
        <f>SUM(M48:M65)</f>
        <v>110962.69910000001</v>
      </c>
      <c r="N47" s="182"/>
      <c r="O47" s="182">
        <f>SUM(O48:O65)</f>
        <v>0.12590000000000001</v>
      </c>
      <c r="P47" s="182"/>
      <c r="Q47" s="182">
        <f>SUM(Q48:Q65)</f>
        <v>0.57369999999999999</v>
      </c>
      <c r="R47" s="182"/>
      <c r="S47" s="182"/>
      <c r="T47" s="183"/>
      <c r="U47" s="182">
        <f>SUM(U48:U65)</f>
        <v>135.17999999999998</v>
      </c>
      <c r="AE47" t="s">
        <v>112</v>
      </c>
    </row>
    <row r="48" spans="1:60" outlineLevel="1" x14ac:dyDescent="0.3">
      <c r="A48" s="166">
        <v>34</v>
      </c>
      <c r="B48" s="167" t="s">
        <v>185</v>
      </c>
      <c r="C48" s="168" t="s">
        <v>186</v>
      </c>
      <c r="D48" s="169" t="s">
        <v>187</v>
      </c>
      <c r="E48" s="170">
        <v>1</v>
      </c>
      <c r="F48" s="171">
        <v>568.79999999999995</v>
      </c>
      <c r="G48" s="172">
        <v>568.79999999999995</v>
      </c>
      <c r="H48" s="171">
        <v>0</v>
      </c>
      <c r="I48" s="172">
        <f t="shared" ref="I48:I65" si="12">ROUND(E48*H48,2)</f>
        <v>0</v>
      </c>
      <c r="J48" s="171">
        <v>568.79999999999995</v>
      </c>
      <c r="K48" s="172">
        <f t="shared" ref="K48:K65" si="13">ROUND(E48*J48,2)</f>
        <v>568.79999999999995</v>
      </c>
      <c r="L48" s="172">
        <v>21</v>
      </c>
      <c r="M48" s="172">
        <f t="shared" ref="M48:M65" si="14">G48*(1+L48/100)</f>
        <v>688.24799999999993</v>
      </c>
      <c r="N48" s="173">
        <v>0</v>
      </c>
      <c r="O48" s="173">
        <f t="shared" ref="O48:O65" si="15">ROUND(E48*N48,5)</f>
        <v>0</v>
      </c>
      <c r="P48" s="173">
        <v>0</v>
      </c>
      <c r="Q48" s="173">
        <f t="shared" ref="Q48:Q65" si="16">ROUND(E48*P48,5)</f>
        <v>0</v>
      </c>
      <c r="R48" s="173"/>
      <c r="S48" s="173"/>
      <c r="T48" s="174">
        <v>0.5</v>
      </c>
      <c r="U48" s="173">
        <f t="shared" ref="U48:U65" si="17">ROUND(E48*T48,2)</f>
        <v>0.5</v>
      </c>
      <c r="V48" s="175"/>
      <c r="W48" s="175"/>
      <c r="X48" s="175"/>
      <c r="Y48" s="175"/>
      <c r="Z48" s="175"/>
      <c r="AA48" s="175"/>
      <c r="AB48" s="175"/>
      <c r="AC48" s="175"/>
      <c r="AD48" s="175"/>
      <c r="AE48" s="175" t="s">
        <v>116</v>
      </c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ht="22.5" outlineLevel="1" x14ac:dyDescent="0.3">
      <c r="A49" s="166">
        <v>35</v>
      </c>
      <c r="B49" s="167" t="s">
        <v>188</v>
      </c>
      <c r="C49" s="168" t="s">
        <v>189</v>
      </c>
      <c r="D49" s="169" t="s">
        <v>115</v>
      </c>
      <c r="E49" s="170">
        <v>85</v>
      </c>
      <c r="F49" s="171">
        <v>102.95</v>
      </c>
      <c r="G49" s="172">
        <v>8750.75</v>
      </c>
      <c r="H49" s="171">
        <v>0</v>
      </c>
      <c r="I49" s="172">
        <f t="shared" si="12"/>
        <v>0</v>
      </c>
      <c r="J49" s="171">
        <v>102.95</v>
      </c>
      <c r="K49" s="172">
        <f t="shared" si="13"/>
        <v>8750.75</v>
      </c>
      <c r="L49" s="172">
        <v>21</v>
      </c>
      <c r="M49" s="172">
        <f t="shared" si="14"/>
        <v>10588.407499999999</v>
      </c>
      <c r="N49" s="173">
        <v>0</v>
      </c>
      <c r="O49" s="173">
        <f t="shared" si="15"/>
        <v>0</v>
      </c>
      <c r="P49" s="173">
        <v>6.7000000000000002E-3</v>
      </c>
      <c r="Q49" s="173">
        <f t="shared" si="16"/>
        <v>0.56950000000000001</v>
      </c>
      <c r="R49" s="173"/>
      <c r="S49" s="173"/>
      <c r="T49" s="174">
        <v>0.23899999999999999</v>
      </c>
      <c r="U49" s="173">
        <f t="shared" si="17"/>
        <v>20.32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5" t="s">
        <v>116</v>
      </c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 x14ac:dyDescent="0.3">
      <c r="A50" s="166">
        <v>36</v>
      </c>
      <c r="B50" s="167" t="s">
        <v>190</v>
      </c>
      <c r="C50" s="168" t="s">
        <v>191</v>
      </c>
      <c r="D50" s="169" t="s">
        <v>115</v>
      </c>
      <c r="E50" s="170">
        <v>15</v>
      </c>
      <c r="F50" s="171">
        <v>96.7</v>
      </c>
      <c r="G50" s="172">
        <v>1450.5</v>
      </c>
      <c r="H50" s="171">
        <v>0</v>
      </c>
      <c r="I50" s="172">
        <f t="shared" si="12"/>
        <v>0</v>
      </c>
      <c r="J50" s="171">
        <v>96.7</v>
      </c>
      <c r="K50" s="172">
        <f t="shared" si="13"/>
        <v>1450.5</v>
      </c>
      <c r="L50" s="172">
        <v>21</v>
      </c>
      <c r="M50" s="172">
        <f t="shared" si="14"/>
        <v>1755.105</v>
      </c>
      <c r="N50" s="173">
        <v>0</v>
      </c>
      <c r="O50" s="173">
        <f t="shared" si="15"/>
        <v>0</v>
      </c>
      <c r="P50" s="173">
        <v>2.7999999999999998E-4</v>
      </c>
      <c r="Q50" s="173">
        <f t="shared" si="16"/>
        <v>4.1999999999999997E-3</v>
      </c>
      <c r="R50" s="173"/>
      <c r="S50" s="173"/>
      <c r="T50" s="174">
        <v>5.1999999999999998E-2</v>
      </c>
      <c r="U50" s="173">
        <f t="shared" si="17"/>
        <v>0.78</v>
      </c>
      <c r="V50" s="175"/>
      <c r="W50" s="175"/>
      <c r="X50" s="175"/>
      <c r="Y50" s="175"/>
      <c r="Z50" s="175"/>
      <c r="AA50" s="175"/>
      <c r="AB50" s="175"/>
      <c r="AC50" s="175"/>
      <c r="AD50" s="175"/>
      <c r="AE50" s="175" t="s">
        <v>116</v>
      </c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ht="22.5" outlineLevel="1" x14ac:dyDescent="0.3">
      <c r="A51" s="166">
        <v>37</v>
      </c>
      <c r="B51" s="167" t="s">
        <v>192</v>
      </c>
      <c r="C51" s="168" t="s">
        <v>193</v>
      </c>
      <c r="D51" s="169" t="s">
        <v>138</v>
      </c>
      <c r="E51" s="170">
        <v>0.57369999999999999</v>
      </c>
      <c r="F51" s="171">
        <v>1729.15</v>
      </c>
      <c r="G51" s="172">
        <v>992.53</v>
      </c>
      <c r="H51" s="171">
        <v>0</v>
      </c>
      <c r="I51" s="172">
        <f t="shared" si="12"/>
        <v>0</v>
      </c>
      <c r="J51" s="171">
        <v>1729.15</v>
      </c>
      <c r="K51" s="172">
        <f t="shared" si="13"/>
        <v>992.01</v>
      </c>
      <c r="L51" s="172">
        <v>21</v>
      </c>
      <c r="M51" s="172">
        <f t="shared" si="14"/>
        <v>1200.9612999999999</v>
      </c>
      <c r="N51" s="173">
        <v>0</v>
      </c>
      <c r="O51" s="173">
        <f t="shared" si="15"/>
        <v>0</v>
      </c>
      <c r="P51" s="173">
        <v>0</v>
      </c>
      <c r="Q51" s="173">
        <f t="shared" si="16"/>
        <v>0</v>
      </c>
      <c r="R51" s="173"/>
      <c r="S51" s="173"/>
      <c r="T51" s="174">
        <v>3.379</v>
      </c>
      <c r="U51" s="173">
        <f t="shared" si="17"/>
        <v>1.94</v>
      </c>
      <c r="V51" s="175"/>
      <c r="W51" s="175"/>
      <c r="X51" s="175"/>
      <c r="Y51" s="175"/>
      <c r="Z51" s="175"/>
      <c r="AA51" s="175"/>
      <c r="AB51" s="175"/>
      <c r="AC51" s="175"/>
      <c r="AD51" s="175"/>
      <c r="AE51" s="175" t="s">
        <v>116</v>
      </c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ht="22.5" outlineLevel="1" x14ac:dyDescent="0.3">
      <c r="A52" s="166">
        <v>38</v>
      </c>
      <c r="B52" s="167" t="s">
        <v>194</v>
      </c>
      <c r="C52" s="168" t="s">
        <v>195</v>
      </c>
      <c r="D52" s="169" t="s">
        <v>145</v>
      </c>
      <c r="E52" s="170">
        <v>1</v>
      </c>
      <c r="F52" s="171">
        <v>4220.5</v>
      </c>
      <c r="G52" s="172">
        <v>4220.5</v>
      </c>
      <c r="H52" s="171">
        <v>3486.52</v>
      </c>
      <c r="I52" s="172">
        <f t="shared" si="12"/>
        <v>3486.52</v>
      </c>
      <c r="J52" s="171">
        <v>733.98</v>
      </c>
      <c r="K52" s="172">
        <f t="shared" si="13"/>
        <v>733.98</v>
      </c>
      <c r="L52" s="172">
        <v>21</v>
      </c>
      <c r="M52" s="172">
        <f t="shared" si="14"/>
        <v>5106.8050000000003</v>
      </c>
      <c r="N52" s="173">
        <v>0.03</v>
      </c>
      <c r="O52" s="173">
        <f t="shared" si="15"/>
        <v>0.03</v>
      </c>
      <c r="P52" s="173">
        <v>0</v>
      </c>
      <c r="Q52" s="173">
        <f t="shared" si="16"/>
        <v>0</v>
      </c>
      <c r="R52" s="173"/>
      <c r="S52" s="173"/>
      <c r="T52" s="174">
        <v>1.6439999999999999</v>
      </c>
      <c r="U52" s="173">
        <f t="shared" si="17"/>
        <v>1.64</v>
      </c>
      <c r="V52" s="175"/>
      <c r="W52" s="175"/>
      <c r="X52" s="175"/>
      <c r="Y52" s="175"/>
      <c r="Z52" s="175"/>
      <c r="AA52" s="175"/>
      <c r="AB52" s="175"/>
      <c r="AC52" s="175"/>
      <c r="AD52" s="175"/>
      <c r="AE52" s="175" t="s">
        <v>116</v>
      </c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outlineLevel="1" x14ac:dyDescent="0.3">
      <c r="A53" s="166">
        <v>39</v>
      </c>
      <c r="B53" s="167" t="s">
        <v>196</v>
      </c>
      <c r="C53" s="168" t="s">
        <v>197</v>
      </c>
      <c r="D53" s="169" t="s">
        <v>187</v>
      </c>
      <c r="E53" s="170">
        <v>3</v>
      </c>
      <c r="F53" s="171">
        <v>170.64</v>
      </c>
      <c r="G53" s="172">
        <v>511.92</v>
      </c>
      <c r="H53" s="171">
        <v>0</v>
      </c>
      <c r="I53" s="172">
        <f t="shared" si="12"/>
        <v>0</v>
      </c>
      <c r="J53" s="171">
        <v>170.64</v>
      </c>
      <c r="K53" s="172">
        <f t="shared" si="13"/>
        <v>511.92</v>
      </c>
      <c r="L53" s="172">
        <v>21</v>
      </c>
      <c r="M53" s="172">
        <f t="shared" si="14"/>
        <v>619.42319999999995</v>
      </c>
      <c r="N53" s="173">
        <v>0</v>
      </c>
      <c r="O53" s="173">
        <f t="shared" si="15"/>
        <v>0</v>
      </c>
      <c r="P53" s="173">
        <v>0</v>
      </c>
      <c r="Q53" s="173">
        <f t="shared" si="16"/>
        <v>0</v>
      </c>
      <c r="R53" s="173"/>
      <c r="S53" s="173"/>
      <c r="T53" s="174">
        <v>0.105</v>
      </c>
      <c r="U53" s="173">
        <f t="shared" si="17"/>
        <v>0.32</v>
      </c>
      <c r="V53" s="175"/>
      <c r="W53" s="175"/>
      <c r="X53" s="175"/>
      <c r="Y53" s="175"/>
      <c r="Z53" s="175"/>
      <c r="AA53" s="175"/>
      <c r="AB53" s="175"/>
      <c r="AC53" s="175"/>
      <c r="AD53" s="175"/>
      <c r="AE53" s="175" t="s">
        <v>116</v>
      </c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outlineLevel="1" x14ac:dyDescent="0.3">
      <c r="A54" s="166">
        <v>40</v>
      </c>
      <c r="B54" s="167" t="s">
        <v>198</v>
      </c>
      <c r="C54" s="168" t="s">
        <v>199</v>
      </c>
      <c r="D54" s="169" t="s">
        <v>145</v>
      </c>
      <c r="E54" s="170">
        <v>34</v>
      </c>
      <c r="F54" s="171">
        <v>195.67</v>
      </c>
      <c r="G54" s="172">
        <v>6652.78</v>
      </c>
      <c r="H54" s="171">
        <v>81.22</v>
      </c>
      <c r="I54" s="172">
        <f t="shared" si="12"/>
        <v>2761.48</v>
      </c>
      <c r="J54" s="171">
        <v>114.45</v>
      </c>
      <c r="K54" s="172">
        <f t="shared" si="13"/>
        <v>3891.3</v>
      </c>
      <c r="L54" s="172">
        <v>21</v>
      </c>
      <c r="M54" s="172">
        <f t="shared" si="14"/>
        <v>8049.8637999999992</v>
      </c>
      <c r="N54" s="173">
        <v>6.3000000000000003E-4</v>
      </c>
      <c r="O54" s="173">
        <f t="shared" si="15"/>
        <v>2.1420000000000002E-2</v>
      </c>
      <c r="P54" s="173">
        <v>0</v>
      </c>
      <c r="Q54" s="173">
        <f t="shared" si="16"/>
        <v>0</v>
      </c>
      <c r="R54" s="173"/>
      <c r="S54" s="173"/>
      <c r="T54" s="174">
        <v>0.27200000000000002</v>
      </c>
      <c r="U54" s="173">
        <f t="shared" si="17"/>
        <v>9.25</v>
      </c>
      <c r="V54" s="175"/>
      <c r="W54" s="175"/>
      <c r="X54" s="175"/>
      <c r="Y54" s="175"/>
      <c r="Z54" s="175"/>
      <c r="AA54" s="175"/>
      <c r="AB54" s="175"/>
      <c r="AC54" s="175"/>
      <c r="AD54" s="175"/>
      <c r="AE54" s="175" t="s">
        <v>116</v>
      </c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outlineLevel="1" x14ac:dyDescent="0.3">
      <c r="A55" s="166">
        <v>41</v>
      </c>
      <c r="B55" s="167" t="s">
        <v>200</v>
      </c>
      <c r="C55" s="168" t="s">
        <v>201</v>
      </c>
      <c r="D55" s="169" t="s">
        <v>202</v>
      </c>
      <c r="E55" s="170">
        <v>4</v>
      </c>
      <c r="F55" s="171">
        <v>390.2</v>
      </c>
      <c r="G55" s="172">
        <v>1560.8</v>
      </c>
      <c r="H55" s="171">
        <v>162.44</v>
      </c>
      <c r="I55" s="172">
        <f t="shared" si="12"/>
        <v>649.76</v>
      </c>
      <c r="J55" s="171">
        <v>227.76</v>
      </c>
      <c r="K55" s="172">
        <f t="shared" si="13"/>
        <v>911.04</v>
      </c>
      <c r="L55" s="172">
        <v>21</v>
      </c>
      <c r="M55" s="172">
        <f t="shared" si="14"/>
        <v>1888.568</v>
      </c>
      <c r="N55" s="173">
        <v>1.48E-3</v>
      </c>
      <c r="O55" s="173">
        <f t="shared" si="15"/>
        <v>5.9199999999999999E-3</v>
      </c>
      <c r="P55" s="173">
        <v>0</v>
      </c>
      <c r="Q55" s="173">
        <f t="shared" si="16"/>
        <v>0</v>
      </c>
      <c r="R55" s="173"/>
      <c r="S55" s="173"/>
      <c r="T55" s="174">
        <v>0.54</v>
      </c>
      <c r="U55" s="173">
        <f t="shared" si="17"/>
        <v>2.16</v>
      </c>
      <c r="V55" s="175"/>
      <c r="W55" s="175"/>
      <c r="X55" s="175"/>
      <c r="Y55" s="175"/>
      <c r="Z55" s="175"/>
      <c r="AA55" s="175"/>
      <c r="AB55" s="175"/>
      <c r="AC55" s="175"/>
      <c r="AD55" s="175"/>
      <c r="AE55" s="175" t="s">
        <v>116</v>
      </c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 x14ac:dyDescent="0.3">
      <c r="A56" s="166">
        <v>42</v>
      </c>
      <c r="B56" s="167" t="s">
        <v>203</v>
      </c>
      <c r="C56" s="168" t="s">
        <v>204</v>
      </c>
      <c r="D56" s="169" t="s">
        <v>145</v>
      </c>
      <c r="E56" s="170">
        <v>38</v>
      </c>
      <c r="F56" s="171">
        <v>232.07</v>
      </c>
      <c r="G56" s="172">
        <v>8818.66</v>
      </c>
      <c r="H56" s="171">
        <v>0</v>
      </c>
      <c r="I56" s="172">
        <f t="shared" si="12"/>
        <v>0</v>
      </c>
      <c r="J56" s="171">
        <v>232.07</v>
      </c>
      <c r="K56" s="172">
        <f t="shared" si="13"/>
        <v>8818.66</v>
      </c>
      <c r="L56" s="172">
        <v>21</v>
      </c>
      <c r="M56" s="172">
        <f t="shared" si="14"/>
        <v>10670.578599999999</v>
      </c>
      <c r="N56" s="173">
        <v>0</v>
      </c>
      <c r="O56" s="173">
        <f t="shared" si="15"/>
        <v>0</v>
      </c>
      <c r="P56" s="173">
        <v>0</v>
      </c>
      <c r="Q56" s="173">
        <f t="shared" si="16"/>
        <v>0</v>
      </c>
      <c r="R56" s="173"/>
      <c r="S56" s="173"/>
      <c r="T56" s="174">
        <v>0.42499999999999999</v>
      </c>
      <c r="U56" s="173">
        <f t="shared" si="17"/>
        <v>16.149999999999999</v>
      </c>
      <c r="V56" s="175"/>
      <c r="W56" s="175"/>
      <c r="X56" s="175"/>
      <c r="Y56" s="175"/>
      <c r="Z56" s="175"/>
      <c r="AA56" s="175"/>
      <c r="AB56" s="175"/>
      <c r="AC56" s="175"/>
      <c r="AD56" s="175"/>
      <c r="AE56" s="175" t="s">
        <v>116</v>
      </c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ht="22.5" outlineLevel="1" x14ac:dyDescent="0.3">
      <c r="A57" s="166">
        <v>43</v>
      </c>
      <c r="B57" s="167" t="s">
        <v>205</v>
      </c>
      <c r="C57" s="168" t="s">
        <v>206</v>
      </c>
      <c r="D57" s="169" t="s">
        <v>115</v>
      </c>
      <c r="E57" s="170">
        <v>76</v>
      </c>
      <c r="F57" s="171">
        <v>463</v>
      </c>
      <c r="G57" s="172">
        <v>35188</v>
      </c>
      <c r="H57" s="171">
        <v>107.23</v>
      </c>
      <c r="I57" s="172">
        <f t="shared" si="12"/>
        <v>8149.48</v>
      </c>
      <c r="J57" s="171">
        <v>355.77</v>
      </c>
      <c r="K57" s="172">
        <f t="shared" si="13"/>
        <v>27038.52</v>
      </c>
      <c r="L57" s="172">
        <v>21</v>
      </c>
      <c r="M57" s="172">
        <f t="shared" si="14"/>
        <v>42577.479999999996</v>
      </c>
      <c r="N57" s="173">
        <v>5.8E-4</v>
      </c>
      <c r="O57" s="173">
        <f t="shared" si="15"/>
        <v>4.4080000000000001E-2</v>
      </c>
      <c r="P57" s="173">
        <v>0</v>
      </c>
      <c r="Q57" s="173">
        <f t="shared" si="16"/>
        <v>0</v>
      </c>
      <c r="R57" s="173"/>
      <c r="S57" s="173"/>
      <c r="T57" s="174">
        <v>0.6159</v>
      </c>
      <c r="U57" s="173">
        <f t="shared" si="17"/>
        <v>46.81</v>
      </c>
      <c r="V57" s="175"/>
      <c r="W57" s="175"/>
      <c r="X57" s="175"/>
      <c r="Y57" s="175"/>
      <c r="Z57" s="175"/>
      <c r="AA57" s="175"/>
      <c r="AB57" s="175"/>
      <c r="AC57" s="175"/>
      <c r="AD57" s="175"/>
      <c r="AE57" s="175" t="s">
        <v>116</v>
      </c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ht="22.5" outlineLevel="1" x14ac:dyDescent="0.3">
      <c r="A58" s="166">
        <v>44</v>
      </c>
      <c r="B58" s="167" t="s">
        <v>207</v>
      </c>
      <c r="C58" s="168" t="s">
        <v>208</v>
      </c>
      <c r="D58" s="169" t="s">
        <v>115</v>
      </c>
      <c r="E58" s="170">
        <v>19</v>
      </c>
      <c r="F58" s="171">
        <v>551.74</v>
      </c>
      <c r="G58" s="172">
        <v>10483.06</v>
      </c>
      <c r="H58" s="171">
        <v>149.75</v>
      </c>
      <c r="I58" s="172">
        <f t="shared" si="12"/>
        <v>2845.25</v>
      </c>
      <c r="J58" s="171">
        <v>401.99</v>
      </c>
      <c r="K58" s="172">
        <f t="shared" si="13"/>
        <v>7637.81</v>
      </c>
      <c r="L58" s="172">
        <v>21</v>
      </c>
      <c r="M58" s="172">
        <f t="shared" si="14"/>
        <v>12684.5026</v>
      </c>
      <c r="N58" s="173">
        <v>7.3999999999999999E-4</v>
      </c>
      <c r="O58" s="173">
        <f t="shared" si="15"/>
        <v>1.406E-2</v>
      </c>
      <c r="P58" s="173">
        <v>0</v>
      </c>
      <c r="Q58" s="173">
        <f t="shared" si="16"/>
        <v>0</v>
      </c>
      <c r="R58" s="173"/>
      <c r="S58" s="173"/>
      <c r="T58" s="174">
        <v>0.68279999999999996</v>
      </c>
      <c r="U58" s="173">
        <f t="shared" si="17"/>
        <v>12.97</v>
      </c>
      <c r="V58" s="175"/>
      <c r="W58" s="175"/>
      <c r="X58" s="175"/>
      <c r="Y58" s="175"/>
      <c r="Z58" s="175"/>
      <c r="AA58" s="175"/>
      <c r="AB58" s="175"/>
      <c r="AC58" s="175"/>
      <c r="AD58" s="175"/>
      <c r="AE58" s="175" t="s">
        <v>116</v>
      </c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 x14ac:dyDescent="0.3">
      <c r="A59" s="166">
        <v>45</v>
      </c>
      <c r="B59" s="167" t="s">
        <v>209</v>
      </c>
      <c r="C59" s="168" t="s">
        <v>210</v>
      </c>
      <c r="D59" s="169" t="s">
        <v>115</v>
      </c>
      <c r="E59" s="170">
        <v>2</v>
      </c>
      <c r="F59" s="171">
        <v>584.73</v>
      </c>
      <c r="G59" s="172">
        <v>1169.46</v>
      </c>
      <c r="H59" s="171">
        <v>203.54</v>
      </c>
      <c r="I59" s="172">
        <f t="shared" si="12"/>
        <v>407.08</v>
      </c>
      <c r="J59" s="171">
        <v>381.19</v>
      </c>
      <c r="K59" s="172">
        <f t="shared" si="13"/>
        <v>762.38</v>
      </c>
      <c r="L59" s="172">
        <v>21</v>
      </c>
      <c r="M59" s="172">
        <f t="shared" si="14"/>
        <v>1415.0465999999999</v>
      </c>
      <c r="N59" s="173">
        <v>1.33E-3</v>
      </c>
      <c r="O59" s="173">
        <f t="shared" si="15"/>
        <v>2.66E-3</v>
      </c>
      <c r="P59" s="173">
        <v>0</v>
      </c>
      <c r="Q59" s="173">
        <f t="shared" si="16"/>
        <v>0</v>
      </c>
      <c r="R59" s="173"/>
      <c r="S59" s="173"/>
      <c r="T59" s="174">
        <v>0.28499999999999998</v>
      </c>
      <c r="U59" s="173">
        <f t="shared" si="17"/>
        <v>0.56999999999999995</v>
      </c>
      <c r="V59" s="175"/>
      <c r="W59" s="175"/>
      <c r="X59" s="175"/>
      <c r="Y59" s="175"/>
      <c r="Z59" s="175"/>
      <c r="AA59" s="175"/>
      <c r="AB59" s="175"/>
      <c r="AC59" s="175"/>
      <c r="AD59" s="175"/>
      <c r="AE59" s="175" t="s">
        <v>116</v>
      </c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ht="22.5" outlineLevel="1" x14ac:dyDescent="0.3">
      <c r="A60" s="166">
        <v>46</v>
      </c>
      <c r="B60" s="167" t="s">
        <v>211</v>
      </c>
      <c r="C60" s="168" t="s">
        <v>212</v>
      </c>
      <c r="D60" s="169" t="s">
        <v>115</v>
      </c>
      <c r="E60" s="170">
        <v>76</v>
      </c>
      <c r="F60" s="171">
        <v>73.94</v>
      </c>
      <c r="G60" s="172">
        <v>5619.44</v>
      </c>
      <c r="H60" s="171">
        <v>0</v>
      </c>
      <c r="I60" s="172">
        <f t="shared" si="12"/>
        <v>0</v>
      </c>
      <c r="J60" s="171">
        <v>73.94</v>
      </c>
      <c r="K60" s="172">
        <f t="shared" si="13"/>
        <v>5619.44</v>
      </c>
      <c r="L60" s="172">
        <v>21</v>
      </c>
      <c r="M60" s="172">
        <f t="shared" si="14"/>
        <v>6799.5223999999989</v>
      </c>
      <c r="N60" s="173">
        <v>6.9999999999999994E-5</v>
      </c>
      <c r="O60" s="173">
        <f t="shared" si="15"/>
        <v>5.3200000000000001E-3</v>
      </c>
      <c r="P60" s="173">
        <v>0</v>
      </c>
      <c r="Q60" s="173">
        <f t="shared" si="16"/>
        <v>0</v>
      </c>
      <c r="R60" s="173"/>
      <c r="S60" s="173"/>
      <c r="T60" s="174">
        <v>0.129</v>
      </c>
      <c r="U60" s="173">
        <f t="shared" si="17"/>
        <v>9.8000000000000007</v>
      </c>
      <c r="V60" s="175"/>
      <c r="W60" s="175"/>
      <c r="X60" s="175"/>
      <c r="Y60" s="175"/>
      <c r="Z60" s="175"/>
      <c r="AA60" s="175"/>
      <c r="AB60" s="175"/>
      <c r="AC60" s="175"/>
      <c r="AD60" s="175"/>
      <c r="AE60" s="175" t="s">
        <v>116</v>
      </c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ht="22.5" outlineLevel="1" x14ac:dyDescent="0.3">
      <c r="A61" s="166">
        <v>47</v>
      </c>
      <c r="B61" s="167" t="s">
        <v>213</v>
      </c>
      <c r="C61" s="168" t="s">
        <v>214</v>
      </c>
      <c r="D61" s="169" t="s">
        <v>115</v>
      </c>
      <c r="E61" s="170">
        <v>19</v>
      </c>
      <c r="F61" s="171">
        <v>81.91</v>
      </c>
      <c r="G61" s="172">
        <v>1556.29</v>
      </c>
      <c r="H61" s="171">
        <v>0</v>
      </c>
      <c r="I61" s="172">
        <f t="shared" si="12"/>
        <v>0</v>
      </c>
      <c r="J61" s="171">
        <v>81.91</v>
      </c>
      <c r="K61" s="172">
        <f t="shared" si="13"/>
        <v>1556.29</v>
      </c>
      <c r="L61" s="172">
        <v>21</v>
      </c>
      <c r="M61" s="172">
        <f t="shared" si="14"/>
        <v>1883.1108999999999</v>
      </c>
      <c r="N61" s="173">
        <v>6.9999999999999994E-5</v>
      </c>
      <c r="O61" s="173">
        <f t="shared" si="15"/>
        <v>1.33E-3</v>
      </c>
      <c r="P61" s="173">
        <v>0</v>
      </c>
      <c r="Q61" s="173">
        <f t="shared" si="16"/>
        <v>0</v>
      </c>
      <c r="R61" s="173"/>
      <c r="S61" s="173"/>
      <c r="T61" s="174">
        <v>0.14199999999999999</v>
      </c>
      <c r="U61" s="173">
        <f t="shared" si="17"/>
        <v>2.7</v>
      </c>
      <c r="V61" s="175"/>
      <c r="W61" s="175"/>
      <c r="X61" s="175"/>
      <c r="Y61" s="175"/>
      <c r="Z61" s="175"/>
      <c r="AA61" s="175"/>
      <c r="AB61" s="175"/>
      <c r="AC61" s="175"/>
      <c r="AD61" s="175"/>
      <c r="AE61" s="175" t="s">
        <v>116</v>
      </c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ht="22.5" outlineLevel="1" x14ac:dyDescent="0.3">
      <c r="A62" s="166">
        <v>48</v>
      </c>
      <c r="B62" s="167" t="s">
        <v>215</v>
      </c>
      <c r="C62" s="168" t="s">
        <v>216</v>
      </c>
      <c r="D62" s="169" t="s">
        <v>115</v>
      </c>
      <c r="E62" s="170">
        <v>2</v>
      </c>
      <c r="F62" s="171">
        <v>85.32</v>
      </c>
      <c r="G62" s="172">
        <v>170.64</v>
      </c>
      <c r="H62" s="171">
        <v>0</v>
      </c>
      <c r="I62" s="172">
        <f t="shared" si="12"/>
        <v>0</v>
      </c>
      <c r="J62" s="171">
        <v>85.32</v>
      </c>
      <c r="K62" s="172">
        <f t="shared" si="13"/>
        <v>170.64</v>
      </c>
      <c r="L62" s="172">
        <v>21</v>
      </c>
      <c r="M62" s="172">
        <f t="shared" si="14"/>
        <v>206.47439999999997</v>
      </c>
      <c r="N62" s="173">
        <v>6.9999999999999994E-5</v>
      </c>
      <c r="O62" s="173">
        <f t="shared" si="15"/>
        <v>1.3999999999999999E-4</v>
      </c>
      <c r="P62" s="173">
        <v>0</v>
      </c>
      <c r="Q62" s="173">
        <f t="shared" si="16"/>
        <v>0</v>
      </c>
      <c r="R62" s="173"/>
      <c r="S62" s="173"/>
      <c r="T62" s="174">
        <v>0.14199999999999999</v>
      </c>
      <c r="U62" s="173">
        <f t="shared" si="17"/>
        <v>0.28000000000000003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5" t="s">
        <v>116</v>
      </c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ht="22.5" outlineLevel="1" x14ac:dyDescent="0.3">
      <c r="A63" s="166">
        <v>49</v>
      </c>
      <c r="B63" s="167" t="s">
        <v>217</v>
      </c>
      <c r="C63" s="168" t="s">
        <v>218</v>
      </c>
      <c r="D63" s="169" t="s">
        <v>115</v>
      </c>
      <c r="E63" s="170">
        <v>97</v>
      </c>
      <c r="F63" s="171">
        <v>20.14</v>
      </c>
      <c r="G63" s="172">
        <v>1953.58</v>
      </c>
      <c r="H63" s="171">
        <v>0.63</v>
      </c>
      <c r="I63" s="172">
        <f t="shared" si="12"/>
        <v>61.11</v>
      </c>
      <c r="J63" s="171">
        <v>19.510000000000002</v>
      </c>
      <c r="K63" s="172">
        <f t="shared" si="13"/>
        <v>1892.47</v>
      </c>
      <c r="L63" s="172">
        <v>21</v>
      </c>
      <c r="M63" s="172">
        <f t="shared" si="14"/>
        <v>2363.8317999999999</v>
      </c>
      <c r="N63" s="173">
        <v>0</v>
      </c>
      <c r="O63" s="173">
        <f t="shared" si="15"/>
        <v>0</v>
      </c>
      <c r="P63" s="173">
        <v>0</v>
      </c>
      <c r="Q63" s="173">
        <f t="shared" si="16"/>
        <v>0</v>
      </c>
      <c r="R63" s="173"/>
      <c r="S63" s="173"/>
      <c r="T63" s="174">
        <v>2.9000000000000001E-2</v>
      </c>
      <c r="U63" s="173">
        <f t="shared" si="17"/>
        <v>2.81</v>
      </c>
      <c r="V63" s="175"/>
      <c r="W63" s="175"/>
      <c r="X63" s="175"/>
      <c r="Y63" s="175"/>
      <c r="Z63" s="175"/>
      <c r="AA63" s="175"/>
      <c r="AB63" s="175"/>
      <c r="AC63" s="175"/>
      <c r="AD63" s="175"/>
      <c r="AE63" s="175" t="s">
        <v>116</v>
      </c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ht="22.5" outlineLevel="1" x14ac:dyDescent="0.3">
      <c r="A64" s="166">
        <v>50</v>
      </c>
      <c r="B64" s="167" t="s">
        <v>219</v>
      </c>
      <c r="C64" s="168" t="s">
        <v>220</v>
      </c>
      <c r="D64" s="169" t="s">
        <v>115</v>
      </c>
      <c r="E64" s="170">
        <v>97</v>
      </c>
      <c r="F64" s="171">
        <v>20.14</v>
      </c>
      <c r="G64" s="172">
        <v>1953.58</v>
      </c>
      <c r="H64" s="171">
        <v>0.63</v>
      </c>
      <c r="I64" s="172">
        <f t="shared" si="12"/>
        <v>61.11</v>
      </c>
      <c r="J64" s="171">
        <v>19.510000000000002</v>
      </c>
      <c r="K64" s="172">
        <f t="shared" si="13"/>
        <v>1892.47</v>
      </c>
      <c r="L64" s="172">
        <v>21</v>
      </c>
      <c r="M64" s="172">
        <f t="shared" si="14"/>
        <v>2363.8317999999999</v>
      </c>
      <c r="N64" s="173">
        <v>1.0000000000000001E-5</v>
      </c>
      <c r="O64" s="173">
        <f t="shared" si="15"/>
        <v>9.7000000000000005E-4</v>
      </c>
      <c r="P64" s="173">
        <v>0</v>
      </c>
      <c r="Q64" s="173">
        <f t="shared" si="16"/>
        <v>0</v>
      </c>
      <c r="R64" s="173"/>
      <c r="S64" s="173"/>
      <c r="T64" s="174">
        <v>6.2E-2</v>
      </c>
      <c r="U64" s="173">
        <f t="shared" si="17"/>
        <v>6.01</v>
      </c>
      <c r="V64" s="175"/>
      <c r="W64" s="175"/>
      <c r="X64" s="175"/>
      <c r="Y64" s="175"/>
      <c r="Z64" s="175"/>
      <c r="AA64" s="175"/>
      <c r="AB64" s="175"/>
      <c r="AC64" s="175"/>
      <c r="AD64" s="175"/>
      <c r="AE64" s="175" t="s">
        <v>116</v>
      </c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ht="22.5" outlineLevel="1" x14ac:dyDescent="0.3">
      <c r="A65" s="166">
        <v>51</v>
      </c>
      <c r="B65" s="167" t="s">
        <v>221</v>
      </c>
      <c r="C65" s="168" t="s">
        <v>222</v>
      </c>
      <c r="D65" s="169" t="s">
        <v>138</v>
      </c>
      <c r="E65" s="170">
        <v>0.12590000000000001</v>
      </c>
      <c r="F65" s="171">
        <v>662.08</v>
      </c>
      <c r="G65" s="172">
        <v>83.42</v>
      </c>
      <c r="H65" s="171">
        <v>0</v>
      </c>
      <c r="I65" s="172">
        <f t="shared" si="12"/>
        <v>0</v>
      </c>
      <c r="J65" s="171">
        <v>662.08</v>
      </c>
      <c r="K65" s="172">
        <f t="shared" si="13"/>
        <v>83.36</v>
      </c>
      <c r="L65" s="172">
        <v>21</v>
      </c>
      <c r="M65" s="172">
        <f t="shared" si="14"/>
        <v>100.93819999999999</v>
      </c>
      <c r="N65" s="173">
        <v>0</v>
      </c>
      <c r="O65" s="173">
        <f t="shared" si="15"/>
        <v>0</v>
      </c>
      <c r="P65" s="173">
        <v>0</v>
      </c>
      <c r="Q65" s="173">
        <f t="shared" si="16"/>
        <v>0</v>
      </c>
      <c r="R65" s="173"/>
      <c r="S65" s="173"/>
      <c r="T65" s="174">
        <v>1.327</v>
      </c>
      <c r="U65" s="173">
        <f t="shared" si="17"/>
        <v>0.17</v>
      </c>
      <c r="V65" s="175"/>
      <c r="W65" s="175"/>
      <c r="X65" s="175"/>
      <c r="Y65" s="175"/>
      <c r="Z65" s="175"/>
      <c r="AA65" s="175"/>
      <c r="AB65" s="175"/>
      <c r="AC65" s="175"/>
      <c r="AD65" s="175"/>
      <c r="AE65" s="175" t="s">
        <v>116</v>
      </c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x14ac:dyDescent="0.3">
      <c r="A66" s="176" t="s">
        <v>111</v>
      </c>
      <c r="B66" s="177" t="s">
        <v>80</v>
      </c>
      <c r="C66" s="178" t="s">
        <v>81</v>
      </c>
      <c r="D66" s="179"/>
      <c r="E66" s="180"/>
      <c r="F66" s="181"/>
      <c r="G66" s="181">
        <f>SUMIF(AE67:AE95,"&lt;&gt;NOR",G67:G95)</f>
        <v>98307.49</v>
      </c>
      <c r="H66" s="181"/>
      <c r="I66" s="181">
        <f>SUM(I67:I95)</f>
        <v>55711.009999999995</v>
      </c>
      <c r="J66" s="181"/>
      <c r="K66" s="181">
        <f>SUM(K67:K95)</f>
        <v>42596.59</v>
      </c>
      <c r="L66" s="181"/>
      <c r="M66" s="181">
        <f>SUM(M67:M95)</f>
        <v>118952.0629</v>
      </c>
      <c r="N66" s="182"/>
      <c r="O66" s="182">
        <f>SUM(O67:O95)</f>
        <v>0.12374999999999997</v>
      </c>
      <c r="P66" s="182"/>
      <c r="Q66" s="182">
        <f>SUM(Q67:Q95)</f>
        <v>0.43323</v>
      </c>
      <c r="R66" s="182"/>
      <c r="S66" s="182"/>
      <c r="T66" s="183"/>
      <c r="U66" s="182">
        <f>SUM(U67:U95)</f>
        <v>40.119999999999997</v>
      </c>
      <c r="AE66" t="s">
        <v>112</v>
      </c>
    </row>
    <row r="67" spans="1:60" outlineLevel="1" x14ac:dyDescent="0.3">
      <c r="A67" s="166">
        <v>52</v>
      </c>
      <c r="B67" s="167" t="s">
        <v>223</v>
      </c>
      <c r="C67" s="168" t="s">
        <v>224</v>
      </c>
      <c r="D67" s="169" t="s">
        <v>187</v>
      </c>
      <c r="E67" s="170">
        <v>3</v>
      </c>
      <c r="F67" s="171">
        <v>236.62</v>
      </c>
      <c r="G67" s="172">
        <v>709.86</v>
      </c>
      <c r="H67" s="171">
        <v>0</v>
      </c>
      <c r="I67" s="172">
        <f t="shared" ref="I67:I95" si="18">ROUND(E67*H67,2)</f>
        <v>0</v>
      </c>
      <c r="J67" s="171">
        <v>236.62</v>
      </c>
      <c r="K67" s="172">
        <f t="shared" ref="K67:K95" si="19">ROUND(E67*J67,2)</f>
        <v>709.86</v>
      </c>
      <c r="L67" s="172">
        <v>21</v>
      </c>
      <c r="M67" s="172">
        <f t="shared" ref="M67:M95" si="20">G67*(1+L67/100)</f>
        <v>858.93060000000003</v>
      </c>
      <c r="N67" s="173">
        <v>0</v>
      </c>
      <c r="O67" s="173">
        <f t="shared" ref="O67:O95" si="21">ROUND(E67*N67,5)</f>
        <v>0</v>
      </c>
      <c r="P67" s="173">
        <v>1.933E-2</v>
      </c>
      <c r="Q67" s="173">
        <f t="shared" ref="Q67:Q95" si="22">ROUND(E67*P67,5)</f>
        <v>5.799E-2</v>
      </c>
      <c r="R67" s="173"/>
      <c r="S67" s="173"/>
      <c r="T67" s="174">
        <v>0.59</v>
      </c>
      <c r="U67" s="173">
        <f t="shared" ref="U67:U95" si="23">ROUND(E67*T67,2)</f>
        <v>1.77</v>
      </c>
      <c r="V67" s="175"/>
      <c r="W67" s="175"/>
      <c r="X67" s="175"/>
      <c r="Y67" s="175"/>
      <c r="Z67" s="175"/>
      <c r="AA67" s="175"/>
      <c r="AB67" s="175"/>
      <c r="AC67" s="175"/>
      <c r="AD67" s="175"/>
      <c r="AE67" s="175" t="s">
        <v>116</v>
      </c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ht="22.5" outlineLevel="1" x14ac:dyDescent="0.3">
      <c r="A68" s="166">
        <v>53</v>
      </c>
      <c r="B68" s="167" t="s">
        <v>225</v>
      </c>
      <c r="C68" s="168" t="s">
        <v>226</v>
      </c>
      <c r="D68" s="169" t="s">
        <v>187</v>
      </c>
      <c r="E68" s="170">
        <v>7</v>
      </c>
      <c r="F68" s="171">
        <v>155.93</v>
      </c>
      <c r="G68" s="172">
        <v>1091.51</v>
      </c>
      <c r="H68" s="171">
        <v>0</v>
      </c>
      <c r="I68" s="172">
        <f t="shared" si="18"/>
        <v>0</v>
      </c>
      <c r="J68" s="171">
        <v>155.93</v>
      </c>
      <c r="K68" s="172">
        <f t="shared" si="19"/>
        <v>1091.51</v>
      </c>
      <c r="L68" s="172">
        <v>21</v>
      </c>
      <c r="M68" s="172">
        <f t="shared" si="20"/>
        <v>1320.7270999999998</v>
      </c>
      <c r="N68" s="173">
        <v>0</v>
      </c>
      <c r="O68" s="173">
        <f t="shared" si="21"/>
        <v>0</v>
      </c>
      <c r="P68" s="173">
        <v>1.9460000000000002E-2</v>
      </c>
      <c r="Q68" s="173">
        <f t="shared" si="22"/>
        <v>0.13622000000000001</v>
      </c>
      <c r="R68" s="173"/>
      <c r="S68" s="173"/>
      <c r="T68" s="174">
        <v>0.38200000000000001</v>
      </c>
      <c r="U68" s="173">
        <f t="shared" si="23"/>
        <v>2.67</v>
      </c>
      <c r="V68" s="175"/>
      <c r="W68" s="175"/>
      <c r="X68" s="175"/>
      <c r="Y68" s="175"/>
      <c r="Z68" s="175"/>
      <c r="AA68" s="175"/>
      <c r="AB68" s="175"/>
      <c r="AC68" s="175"/>
      <c r="AD68" s="175"/>
      <c r="AE68" s="175" t="s">
        <v>116</v>
      </c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ht="22.5" outlineLevel="1" x14ac:dyDescent="0.3">
      <c r="A69" s="166">
        <v>54</v>
      </c>
      <c r="B69" s="167" t="s">
        <v>227</v>
      </c>
      <c r="C69" s="168" t="s">
        <v>228</v>
      </c>
      <c r="D69" s="169" t="s">
        <v>187</v>
      </c>
      <c r="E69" s="170">
        <v>5</v>
      </c>
      <c r="F69" s="171">
        <v>244.58</v>
      </c>
      <c r="G69" s="172">
        <v>1222.9000000000001</v>
      </c>
      <c r="H69" s="171">
        <v>0</v>
      </c>
      <c r="I69" s="172">
        <f t="shared" si="18"/>
        <v>0</v>
      </c>
      <c r="J69" s="171">
        <v>244.58</v>
      </c>
      <c r="K69" s="172">
        <f t="shared" si="19"/>
        <v>1222.9000000000001</v>
      </c>
      <c r="L69" s="172">
        <v>21</v>
      </c>
      <c r="M69" s="172">
        <f t="shared" si="20"/>
        <v>1479.7090000000001</v>
      </c>
      <c r="N69" s="173">
        <v>0</v>
      </c>
      <c r="O69" s="173">
        <f t="shared" si="21"/>
        <v>0</v>
      </c>
      <c r="P69" s="173">
        <v>3.4700000000000002E-2</v>
      </c>
      <c r="Q69" s="173">
        <f t="shared" si="22"/>
        <v>0.17349999999999999</v>
      </c>
      <c r="R69" s="173"/>
      <c r="S69" s="173"/>
      <c r="T69" s="174">
        <v>0.56899999999999995</v>
      </c>
      <c r="U69" s="173">
        <f t="shared" si="23"/>
        <v>2.85</v>
      </c>
      <c r="V69" s="175"/>
      <c r="W69" s="175"/>
      <c r="X69" s="175"/>
      <c r="Y69" s="175"/>
      <c r="Z69" s="175"/>
      <c r="AA69" s="175"/>
      <c r="AB69" s="175"/>
      <c r="AC69" s="175"/>
      <c r="AD69" s="175"/>
      <c r="AE69" s="175" t="s">
        <v>116</v>
      </c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outlineLevel="1" x14ac:dyDescent="0.3">
      <c r="A70" s="166">
        <v>55</v>
      </c>
      <c r="B70" s="167" t="s">
        <v>229</v>
      </c>
      <c r="C70" s="168" t="s">
        <v>230</v>
      </c>
      <c r="D70" s="169" t="s">
        <v>187</v>
      </c>
      <c r="E70" s="170">
        <v>1</v>
      </c>
      <c r="F70" s="171">
        <v>250.27</v>
      </c>
      <c r="G70" s="172">
        <v>250.27</v>
      </c>
      <c r="H70" s="171">
        <v>0</v>
      </c>
      <c r="I70" s="172">
        <f t="shared" si="18"/>
        <v>0</v>
      </c>
      <c r="J70" s="171">
        <v>250.27</v>
      </c>
      <c r="K70" s="172">
        <f t="shared" si="19"/>
        <v>250.27</v>
      </c>
      <c r="L70" s="172">
        <v>21</v>
      </c>
      <c r="M70" s="172">
        <f t="shared" si="20"/>
        <v>302.82670000000002</v>
      </c>
      <c r="N70" s="173">
        <v>0</v>
      </c>
      <c r="O70" s="173">
        <f t="shared" si="21"/>
        <v>0</v>
      </c>
      <c r="P70" s="173">
        <v>1.7500000000000002E-2</v>
      </c>
      <c r="Q70" s="173">
        <f t="shared" si="22"/>
        <v>1.7500000000000002E-2</v>
      </c>
      <c r="R70" s="173"/>
      <c r="S70" s="173"/>
      <c r="T70" s="174">
        <v>0.23799999999999999</v>
      </c>
      <c r="U70" s="173">
        <f t="shared" si="23"/>
        <v>0.24</v>
      </c>
      <c r="V70" s="175"/>
      <c r="W70" s="175"/>
      <c r="X70" s="175"/>
      <c r="Y70" s="175"/>
      <c r="Z70" s="175"/>
      <c r="AA70" s="175"/>
      <c r="AB70" s="175"/>
      <c r="AC70" s="175"/>
      <c r="AD70" s="175"/>
      <c r="AE70" s="175" t="s">
        <v>116</v>
      </c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ht="22.5" outlineLevel="1" x14ac:dyDescent="0.3">
      <c r="A71" s="166">
        <v>56</v>
      </c>
      <c r="B71" s="167" t="s">
        <v>231</v>
      </c>
      <c r="C71" s="168" t="s">
        <v>232</v>
      </c>
      <c r="D71" s="169" t="s">
        <v>145</v>
      </c>
      <c r="E71" s="170">
        <v>7</v>
      </c>
      <c r="F71" s="171">
        <v>16.38</v>
      </c>
      <c r="G71" s="172">
        <v>114.66</v>
      </c>
      <c r="H71" s="171">
        <v>0</v>
      </c>
      <c r="I71" s="172">
        <f t="shared" si="18"/>
        <v>0</v>
      </c>
      <c r="J71" s="171">
        <v>16.38</v>
      </c>
      <c r="K71" s="172">
        <f t="shared" si="19"/>
        <v>114.66</v>
      </c>
      <c r="L71" s="172">
        <v>21</v>
      </c>
      <c r="M71" s="172">
        <f t="shared" si="20"/>
        <v>138.73859999999999</v>
      </c>
      <c r="N71" s="173">
        <v>0</v>
      </c>
      <c r="O71" s="173">
        <f t="shared" si="21"/>
        <v>0</v>
      </c>
      <c r="P71" s="173">
        <v>8.4999999999999995E-4</v>
      </c>
      <c r="Q71" s="173">
        <f t="shared" si="22"/>
        <v>5.9500000000000004E-3</v>
      </c>
      <c r="R71" s="173"/>
      <c r="S71" s="173"/>
      <c r="T71" s="174">
        <v>3.7999999999999999E-2</v>
      </c>
      <c r="U71" s="173">
        <f t="shared" si="23"/>
        <v>0.27</v>
      </c>
      <c r="V71" s="175"/>
      <c r="W71" s="175"/>
      <c r="X71" s="175"/>
      <c r="Y71" s="175"/>
      <c r="Z71" s="175"/>
      <c r="AA71" s="175"/>
      <c r="AB71" s="175"/>
      <c r="AC71" s="175"/>
      <c r="AD71" s="175"/>
      <c r="AE71" s="175" t="s">
        <v>116</v>
      </c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 x14ac:dyDescent="0.3">
      <c r="A72" s="166">
        <v>57</v>
      </c>
      <c r="B72" s="167" t="s">
        <v>233</v>
      </c>
      <c r="C72" s="168" t="s">
        <v>234</v>
      </c>
      <c r="D72" s="169" t="s">
        <v>145</v>
      </c>
      <c r="E72" s="170">
        <v>19</v>
      </c>
      <c r="F72" s="171">
        <v>49.14</v>
      </c>
      <c r="G72" s="172">
        <v>933.66</v>
      </c>
      <c r="H72" s="171">
        <v>0</v>
      </c>
      <c r="I72" s="172">
        <f t="shared" si="18"/>
        <v>0</v>
      </c>
      <c r="J72" s="171">
        <v>49.14</v>
      </c>
      <c r="K72" s="172">
        <f t="shared" si="19"/>
        <v>933.66</v>
      </c>
      <c r="L72" s="172">
        <v>21</v>
      </c>
      <c r="M72" s="172">
        <f t="shared" si="20"/>
        <v>1129.7285999999999</v>
      </c>
      <c r="N72" s="173">
        <v>0</v>
      </c>
      <c r="O72" s="173">
        <f t="shared" si="21"/>
        <v>0</v>
      </c>
      <c r="P72" s="173">
        <v>4.8999999999999998E-4</v>
      </c>
      <c r="Q72" s="173">
        <f t="shared" si="22"/>
        <v>9.3100000000000006E-3</v>
      </c>
      <c r="R72" s="173"/>
      <c r="S72" s="173"/>
      <c r="T72" s="174">
        <v>0.114</v>
      </c>
      <c r="U72" s="173">
        <f t="shared" si="23"/>
        <v>2.17</v>
      </c>
      <c r="V72" s="175"/>
      <c r="W72" s="175"/>
      <c r="X72" s="175"/>
      <c r="Y72" s="175"/>
      <c r="Z72" s="175"/>
      <c r="AA72" s="175"/>
      <c r="AB72" s="175"/>
      <c r="AC72" s="175"/>
      <c r="AD72" s="175"/>
      <c r="AE72" s="175" t="s">
        <v>116</v>
      </c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outlineLevel="1" x14ac:dyDescent="0.3">
      <c r="A73" s="166">
        <v>58</v>
      </c>
      <c r="B73" s="167" t="s">
        <v>235</v>
      </c>
      <c r="C73" s="168" t="s">
        <v>236</v>
      </c>
      <c r="D73" s="169" t="s">
        <v>145</v>
      </c>
      <c r="E73" s="170">
        <v>21</v>
      </c>
      <c r="F73" s="171">
        <v>93.51</v>
      </c>
      <c r="G73" s="172">
        <v>1963.71</v>
      </c>
      <c r="H73" s="171">
        <v>0</v>
      </c>
      <c r="I73" s="172">
        <f t="shared" si="18"/>
        <v>0</v>
      </c>
      <c r="J73" s="171">
        <v>93.51</v>
      </c>
      <c r="K73" s="172">
        <f t="shared" si="19"/>
        <v>1963.71</v>
      </c>
      <c r="L73" s="172">
        <v>21</v>
      </c>
      <c r="M73" s="172">
        <f t="shared" si="20"/>
        <v>2376.0891000000001</v>
      </c>
      <c r="N73" s="173">
        <v>0</v>
      </c>
      <c r="O73" s="173">
        <f t="shared" si="21"/>
        <v>0</v>
      </c>
      <c r="P73" s="173">
        <v>1.56E-3</v>
      </c>
      <c r="Q73" s="173">
        <f t="shared" si="22"/>
        <v>3.2759999999999997E-2</v>
      </c>
      <c r="R73" s="173"/>
      <c r="S73" s="173"/>
      <c r="T73" s="174">
        <v>0.217</v>
      </c>
      <c r="U73" s="173">
        <f t="shared" si="23"/>
        <v>4.5599999999999996</v>
      </c>
      <c r="V73" s="175"/>
      <c r="W73" s="175"/>
      <c r="X73" s="175"/>
      <c r="Y73" s="175"/>
      <c r="Z73" s="175"/>
      <c r="AA73" s="175"/>
      <c r="AB73" s="175"/>
      <c r="AC73" s="175"/>
      <c r="AD73" s="175"/>
      <c r="AE73" s="175" t="s">
        <v>116</v>
      </c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ht="22.5" outlineLevel="1" x14ac:dyDescent="0.3">
      <c r="A74" s="166">
        <v>59</v>
      </c>
      <c r="B74" s="167" t="s">
        <v>237</v>
      </c>
      <c r="C74" s="168" t="s">
        <v>238</v>
      </c>
      <c r="D74" s="169" t="s">
        <v>138</v>
      </c>
      <c r="E74" s="170">
        <v>0.43323</v>
      </c>
      <c r="F74" s="171">
        <v>1547.14</v>
      </c>
      <c r="G74" s="172">
        <v>669.91</v>
      </c>
      <c r="H74" s="171">
        <v>0</v>
      </c>
      <c r="I74" s="172">
        <f t="shared" si="18"/>
        <v>0</v>
      </c>
      <c r="J74" s="171">
        <v>1547.14</v>
      </c>
      <c r="K74" s="172">
        <f t="shared" si="19"/>
        <v>670.27</v>
      </c>
      <c r="L74" s="172">
        <v>21</v>
      </c>
      <c r="M74" s="172">
        <f t="shared" si="20"/>
        <v>810.59109999999998</v>
      </c>
      <c r="N74" s="173">
        <v>0</v>
      </c>
      <c r="O74" s="173">
        <f t="shared" si="21"/>
        <v>0</v>
      </c>
      <c r="P74" s="173">
        <v>0</v>
      </c>
      <c r="Q74" s="173">
        <f t="shared" si="22"/>
        <v>0</v>
      </c>
      <c r="R74" s="173"/>
      <c r="S74" s="173"/>
      <c r="T74" s="174">
        <v>3.169</v>
      </c>
      <c r="U74" s="173">
        <f t="shared" si="23"/>
        <v>1.37</v>
      </c>
      <c r="V74" s="175"/>
      <c r="W74" s="175"/>
      <c r="X74" s="175"/>
      <c r="Y74" s="175"/>
      <c r="Z74" s="175"/>
      <c r="AA74" s="175"/>
      <c r="AB74" s="175"/>
      <c r="AC74" s="175"/>
      <c r="AD74" s="175"/>
      <c r="AE74" s="175" t="s">
        <v>116</v>
      </c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ht="22.5" outlineLevel="1" x14ac:dyDescent="0.3">
      <c r="A75" s="166">
        <v>60</v>
      </c>
      <c r="B75" s="167" t="s">
        <v>239</v>
      </c>
      <c r="C75" s="168" t="s">
        <v>240</v>
      </c>
      <c r="D75" s="169" t="s">
        <v>187</v>
      </c>
      <c r="E75" s="170">
        <v>2</v>
      </c>
      <c r="F75" s="171">
        <v>11603.52</v>
      </c>
      <c r="G75" s="172">
        <v>23207.040000000001</v>
      </c>
      <c r="H75" s="171">
        <v>10582.58</v>
      </c>
      <c r="I75" s="172">
        <f t="shared" si="18"/>
        <v>21165.16</v>
      </c>
      <c r="J75" s="171">
        <v>1020.94</v>
      </c>
      <c r="K75" s="172">
        <f t="shared" si="19"/>
        <v>2041.88</v>
      </c>
      <c r="L75" s="172">
        <v>21</v>
      </c>
      <c r="M75" s="172">
        <f t="shared" si="20"/>
        <v>28080.518400000001</v>
      </c>
      <c r="N75" s="173">
        <v>2.794E-2</v>
      </c>
      <c r="O75" s="173">
        <f t="shared" si="21"/>
        <v>5.5879999999999999E-2</v>
      </c>
      <c r="P75" s="173">
        <v>0</v>
      </c>
      <c r="Q75" s="173">
        <f t="shared" si="22"/>
        <v>0</v>
      </c>
      <c r="R75" s="173"/>
      <c r="S75" s="173"/>
      <c r="T75" s="174">
        <v>1.5</v>
      </c>
      <c r="U75" s="173">
        <f t="shared" si="23"/>
        <v>3</v>
      </c>
      <c r="V75" s="175"/>
      <c r="W75" s="175"/>
      <c r="X75" s="175"/>
      <c r="Y75" s="175"/>
      <c r="Z75" s="175"/>
      <c r="AA75" s="175"/>
      <c r="AB75" s="175"/>
      <c r="AC75" s="175"/>
      <c r="AD75" s="175"/>
      <c r="AE75" s="175" t="s">
        <v>116</v>
      </c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ht="22.5" outlineLevel="1" x14ac:dyDescent="0.3">
      <c r="A76" s="166">
        <v>61</v>
      </c>
      <c r="B76" s="167" t="s">
        <v>241</v>
      </c>
      <c r="C76" s="168" t="s">
        <v>242</v>
      </c>
      <c r="D76" s="169" t="s">
        <v>187</v>
      </c>
      <c r="E76" s="170">
        <v>1</v>
      </c>
      <c r="F76" s="171">
        <v>4174.99</v>
      </c>
      <c r="G76" s="172">
        <v>4174.99</v>
      </c>
      <c r="H76" s="171">
        <v>3578.86</v>
      </c>
      <c r="I76" s="172">
        <f t="shared" si="18"/>
        <v>3578.86</v>
      </c>
      <c r="J76" s="171">
        <v>596.13</v>
      </c>
      <c r="K76" s="172">
        <f t="shared" si="19"/>
        <v>596.13</v>
      </c>
      <c r="L76" s="172">
        <v>21</v>
      </c>
      <c r="M76" s="172">
        <f t="shared" si="20"/>
        <v>5051.7378999999992</v>
      </c>
      <c r="N76" s="173">
        <v>1.401E-2</v>
      </c>
      <c r="O76" s="173">
        <f t="shared" si="21"/>
        <v>1.401E-2</v>
      </c>
      <c r="P76" s="173">
        <v>0</v>
      </c>
      <c r="Q76" s="173">
        <f t="shared" si="22"/>
        <v>0</v>
      </c>
      <c r="R76" s="173"/>
      <c r="S76" s="173"/>
      <c r="T76" s="174">
        <v>1.1890000000000001</v>
      </c>
      <c r="U76" s="173">
        <f t="shared" si="23"/>
        <v>1.19</v>
      </c>
      <c r="V76" s="175"/>
      <c r="W76" s="175"/>
      <c r="X76" s="175"/>
      <c r="Y76" s="175"/>
      <c r="Z76" s="175"/>
      <c r="AA76" s="175"/>
      <c r="AB76" s="175"/>
      <c r="AC76" s="175"/>
      <c r="AD76" s="175"/>
      <c r="AE76" s="175" t="s">
        <v>116</v>
      </c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ht="22.5" outlineLevel="1" x14ac:dyDescent="0.3">
      <c r="A77" s="166">
        <v>62</v>
      </c>
      <c r="B77" s="167" t="s">
        <v>243</v>
      </c>
      <c r="C77" s="168" t="s">
        <v>244</v>
      </c>
      <c r="D77" s="169" t="s">
        <v>187</v>
      </c>
      <c r="E77" s="170">
        <v>1</v>
      </c>
      <c r="F77" s="171">
        <v>3242.16</v>
      </c>
      <c r="G77" s="172">
        <v>3242.16</v>
      </c>
      <c r="H77" s="171">
        <v>0</v>
      </c>
      <c r="I77" s="172">
        <f t="shared" si="18"/>
        <v>0</v>
      </c>
      <c r="J77" s="171">
        <v>3242.16</v>
      </c>
      <c r="K77" s="172">
        <f t="shared" si="19"/>
        <v>3242.16</v>
      </c>
      <c r="L77" s="172">
        <v>21</v>
      </c>
      <c r="M77" s="172">
        <f t="shared" si="20"/>
        <v>3923.0135999999998</v>
      </c>
      <c r="N77" s="173">
        <v>0.01</v>
      </c>
      <c r="O77" s="173">
        <f t="shared" si="21"/>
        <v>0.01</v>
      </c>
      <c r="P77" s="173">
        <v>0</v>
      </c>
      <c r="Q77" s="173">
        <f t="shared" si="22"/>
        <v>0</v>
      </c>
      <c r="R77" s="173"/>
      <c r="S77" s="173"/>
      <c r="T77" s="174">
        <v>1.1890000000000001</v>
      </c>
      <c r="U77" s="173">
        <f t="shared" si="23"/>
        <v>1.19</v>
      </c>
      <c r="V77" s="175"/>
      <c r="W77" s="175"/>
      <c r="X77" s="175"/>
      <c r="Y77" s="175"/>
      <c r="Z77" s="175"/>
      <c r="AA77" s="175"/>
      <c r="AB77" s="175"/>
      <c r="AC77" s="175"/>
      <c r="AD77" s="175"/>
      <c r="AE77" s="175" t="s">
        <v>116</v>
      </c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ht="22.5" outlineLevel="1" x14ac:dyDescent="0.3">
      <c r="A78" s="166">
        <v>63</v>
      </c>
      <c r="B78" s="167" t="s">
        <v>245</v>
      </c>
      <c r="C78" s="168" t="s">
        <v>246</v>
      </c>
      <c r="D78" s="169" t="s">
        <v>145</v>
      </c>
      <c r="E78" s="170">
        <v>1</v>
      </c>
      <c r="F78" s="171">
        <v>2915.38</v>
      </c>
      <c r="G78" s="172">
        <v>2915.38</v>
      </c>
      <c r="H78" s="171">
        <v>0</v>
      </c>
      <c r="I78" s="172">
        <f t="shared" si="18"/>
        <v>0</v>
      </c>
      <c r="J78" s="171">
        <v>2915.38</v>
      </c>
      <c r="K78" s="172">
        <f t="shared" si="19"/>
        <v>2915.38</v>
      </c>
      <c r="L78" s="172">
        <v>21</v>
      </c>
      <c r="M78" s="172">
        <f t="shared" si="20"/>
        <v>3527.6098000000002</v>
      </c>
      <c r="N78" s="173">
        <v>2.3999999999999998E-3</v>
      </c>
      <c r="O78" s="173">
        <f t="shared" si="21"/>
        <v>2.3999999999999998E-3</v>
      </c>
      <c r="P78" s="173">
        <v>0</v>
      </c>
      <c r="Q78" s="173">
        <f t="shared" si="22"/>
        <v>0</v>
      </c>
      <c r="R78" s="173"/>
      <c r="S78" s="173"/>
      <c r="T78" s="174">
        <v>0</v>
      </c>
      <c r="U78" s="173">
        <f t="shared" si="23"/>
        <v>0</v>
      </c>
      <c r="V78" s="175"/>
      <c r="W78" s="175"/>
      <c r="X78" s="175"/>
      <c r="Y78" s="175"/>
      <c r="Z78" s="175"/>
      <c r="AA78" s="175"/>
      <c r="AB78" s="175"/>
      <c r="AC78" s="175"/>
      <c r="AD78" s="175"/>
      <c r="AE78" s="175" t="s">
        <v>164</v>
      </c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 x14ac:dyDescent="0.3">
      <c r="A79" s="166">
        <v>64</v>
      </c>
      <c r="B79" s="167" t="s">
        <v>247</v>
      </c>
      <c r="C79" s="168" t="s">
        <v>248</v>
      </c>
      <c r="D79" s="169" t="s">
        <v>187</v>
      </c>
      <c r="E79" s="170">
        <v>1</v>
      </c>
      <c r="F79" s="171">
        <v>984.02</v>
      </c>
      <c r="G79" s="172">
        <v>984.02</v>
      </c>
      <c r="H79" s="171">
        <v>0</v>
      </c>
      <c r="I79" s="172">
        <f t="shared" si="18"/>
        <v>0</v>
      </c>
      <c r="J79" s="171">
        <v>984.02</v>
      </c>
      <c r="K79" s="172">
        <f t="shared" si="19"/>
        <v>984.02</v>
      </c>
      <c r="L79" s="172">
        <v>21</v>
      </c>
      <c r="M79" s="172">
        <f t="shared" si="20"/>
        <v>1190.6641999999999</v>
      </c>
      <c r="N79" s="173">
        <v>7.2000000000000005E-4</v>
      </c>
      <c r="O79" s="173">
        <f t="shared" si="21"/>
        <v>7.2000000000000005E-4</v>
      </c>
      <c r="P79" s="173">
        <v>0</v>
      </c>
      <c r="Q79" s="173">
        <f t="shared" si="22"/>
        <v>0</v>
      </c>
      <c r="R79" s="173"/>
      <c r="S79" s="173"/>
      <c r="T79" s="174">
        <v>0.50600000000000001</v>
      </c>
      <c r="U79" s="173">
        <f t="shared" si="23"/>
        <v>0.51</v>
      </c>
      <c r="V79" s="175"/>
      <c r="W79" s="175"/>
      <c r="X79" s="175"/>
      <c r="Y79" s="175"/>
      <c r="Z79" s="175"/>
      <c r="AA79" s="175"/>
      <c r="AB79" s="175"/>
      <c r="AC79" s="175"/>
      <c r="AD79" s="175"/>
      <c r="AE79" s="175" t="s">
        <v>116</v>
      </c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 x14ac:dyDescent="0.3">
      <c r="A80" s="166">
        <v>65</v>
      </c>
      <c r="B80" s="167" t="s">
        <v>249</v>
      </c>
      <c r="C80" s="168" t="s">
        <v>250</v>
      </c>
      <c r="D80" s="169" t="s">
        <v>187</v>
      </c>
      <c r="E80" s="170">
        <v>1</v>
      </c>
      <c r="F80" s="171">
        <v>6791.47</v>
      </c>
      <c r="G80" s="172">
        <v>6791.47</v>
      </c>
      <c r="H80" s="171">
        <v>5974.53</v>
      </c>
      <c r="I80" s="172">
        <f t="shared" si="18"/>
        <v>5974.53</v>
      </c>
      <c r="J80" s="171">
        <v>816.94</v>
      </c>
      <c r="K80" s="172">
        <f t="shared" si="19"/>
        <v>816.94</v>
      </c>
      <c r="L80" s="172">
        <v>21</v>
      </c>
      <c r="M80" s="172">
        <f t="shared" si="20"/>
        <v>8217.6787000000004</v>
      </c>
      <c r="N80" s="173">
        <v>1.444E-2</v>
      </c>
      <c r="O80" s="173">
        <f t="shared" si="21"/>
        <v>1.444E-2</v>
      </c>
      <c r="P80" s="173">
        <v>0</v>
      </c>
      <c r="Q80" s="173">
        <f t="shared" si="22"/>
        <v>0</v>
      </c>
      <c r="R80" s="173"/>
      <c r="S80" s="173"/>
      <c r="T80" s="174">
        <v>1.25</v>
      </c>
      <c r="U80" s="173">
        <f t="shared" si="23"/>
        <v>1.25</v>
      </c>
      <c r="V80" s="175"/>
      <c r="W80" s="175"/>
      <c r="X80" s="175"/>
      <c r="Y80" s="175"/>
      <c r="Z80" s="175"/>
      <c r="AA80" s="175"/>
      <c r="AB80" s="175"/>
      <c r="AC80" s="175"/>
      <c r="AD80" s="175"/>
      <c r="AE80" s="175" t="s">
        <v>116</v>
      </c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ht="22.5" outlineLevel="1" x14ac:dyDescent="0.3">
      <c r="A81" s="166">
        <v>66</v>
      </c>
      <c r="B81" s="167" t="s">
        <v>251</v>
      </c>
      <c r="C81" s="168" t="s">
        <v>252</v>
      </c>
      <c r="D81" s="169" t="s">
        <v>145</v>
      </c>
      <c r="E81" s="170">
        <v>1</v>
      </c>
      <c r="F81" s="171">
        <v>1026.1199999999999</v>
      </c>
      <c r="G81" s="172">
        <v>1026.1199999999999</v>
      </c>
      <c r="H81" s="171">
        <v>318.52999999999997</v>
      </c>
      <c r="I81" s="172">
        <f t="shared" si="18"/>
        <v>318.52999999999997</v>
      </c>
      <c r="J81" s="171">
        <v>707.59</v>
      </c>
      <c r="K81" s="172">
        <f t="shared" si="19"/>
        <v>707.59</v>
      </c>
      <c r="L81" s="172">
        <v>21</v>
      </c>
      <c r="M81" s="172">
        <f t="shared" si="20"/>
        <v>1241.6051999999997</v>
      </c>
      <c r="N81" s="173">
        <v>3.3999999999999998E-3</v>
      </c>
      <c r="O81" s="173">
        <f t="shared" si="21"/>
        <v>3.3999999999999998E-3</v>
      </c>
      <c r="P81" s="173">
        <v>0</v>
      </c>
      <c r="Q81" s="173">
        <f t="shared" si="22"/>
        <v>0</v>
      </c>
      <c r="R81" s="173"/>
      <c r="S81" s="173"/>
      <c r="T81" s="174">
        <v>0</v>
      </c>
      <c r="U81" s="173">
        <f t="shared" si="23"/>
        <v>0</v>
      </c>
      <c r="V81" s="175"/>
      <c r="W81" s="175"/>
      <c r="X81" s="175"/>
      <c r="Y81" s="175"/>
      <c r="Z81" s="175"/>
      <c r="AA81" s="175"/>
      <c r="AB81" s="175"/>
      <c r="AC81" s="175"/>
      <c r="AD81" s="175"/>
      <c r="AE81" s="175" t="s">
        <v>164</v>
      </c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ht="22.5" outlineLevel="1" x14ac:dyDescent="0.3">
      <c r="A82" s="166">
        <v>67</v>
      </c>
      <c r="B82" s="167" t="s">
        <v>253</v>
      </c>
      <c r="C82" s="168" t="s">
        <v>254</v>
      </c>
      <c r="D82" s="169" t="s">
        <v>145</v>
      </c>
      <c r="E82" s="170">
        <v>1</v>
      </c>
      <c r="F82" s="171">
        <v>870.26</v>
      </c>
      <c r="G82" s="172">
        <v>870.26</v>
      </c>
      <c r="H82" s="171">
        <v>270.14999999999998</v>
      </c>
      <c r="I82" s="172">
        <f t="shared" si="18"/>
        <v>270.14999999999998</v>
      </c>
      <c r="J82" s="171">
        <v>600.11</v>
      </c>
      <c r="K82" s="172">
        <f t="shared" si="19"/>
        <v>600.11</v>
      </c>
      <c r="L82" s="172">
        <v>21</v>
      </c>
      <c r="M82" s="172">
        <f t="shared" si="20"/>
        <v>1053.0146</v>
      </c>
      <c r="N82" s="173">
        <v>1.1E-4</v>
      </c>
      <c r="O82" s="173">
        <f t="shared" si="21"/>
        <v>1.1E-4</v>
      </c>
      <c r="P82" s="173">
        <v>0</v>
      </c>
      <c r="Q82" s="173">
        <f t="shared" si="22"/>
        <v>0</v>
      </c>
      <c r="R82" s="173"/>
      <c r="S82" s="173"/>
      <c r="T82" s="174">
        <v>0.97299999999999998</v>
      </c>
      <c r="U82" s="173">
        <f t="shared" si="23"/>
        <v>0.97</v>
      </c>
      <c r="V82" s="175"/>
      <c r="W82" s="175"/>
      <c r="X82" s="175"/>
      <c r="Y82" s="175"/>
      <c r="Z82" s="175"/>
      <c r="AA82" s="175"/>
      <c r="AB82" s="175"/>
      <c r="AC82" s="175"/>
      <c r="AD82" s="175"/>
      <c r="AE82" s="175" t="s">
        <v>116</v>
      </c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 x14ac:dyDescent="0.3">
      <c r="A83" s="166">
        <v>68</v>
      </c>
      <c r="B83" s="167" t="s">
        <v>255</v>
      </c>
      <c r="C83" s="168" t="s">
        <v>256</v>
      </c>
      <c r="D83" s="169" t="s">
        <v>187</v>
      </c>
      <c r="E83" s="170">
        <v>21</v>
      </c>
      <c r="F83" s="171">
        <v>834.32</v>
      </c>
      <c r="G83" s="172">
        <v>17520.72</v>
      </c>
      <c r="H83" s="171">
        <v>738.21</v>
      </c>
      <c r="I83" s="172">
        <f t="shared" si="18"/>
        <v>15502.41</v>
      </c>
      <c r="J83" s="171">
        <v>96.11</v>
      </c>
      <c r="K83" s="172">
        <f t="shared" si="19"/>
        <v>2018.31</v>
      </c>
      <c r="L83" s="172">
        <v>21</v>
      </c>
      <c r="M83" s="172">
        <f t="shared" si="20"/>
        <v>21200.071200000002</v>
      </c>
      <c r="N83" s="173">
        <v>2.4000000000000001E-4</v>
      </c>
      <c r="O83" s="173">
        <f t="shared" si="21"/>
        <v>5.0400000000000002E-3</v>
      </c>
      <c r="P83" s="173">
        <v>0</v>
      </c>
      <c r="Q83" s="173">
        <f t="shared" si="22"/>
        <v>0</v>
      </c>
      <c r="R83" s="173"/>
      <c r="S83" s="173"/>
      <c r="T83" s="174">
        <v>0.124</v>
      </c>
      <c r="U83" s="173">
        <f t="shared" si="23"/>
        <v>2.6</v>
      </c>
      <c r="V83" s="175"/>
      <c r="W83" s="175"/>
      <c r="X83" s="175"/>
      <c r="Y83" s="175"/>
      <c r="Z83" s="175"/>
      <c r="AA83" s="175"/>
      <c r="AB83" s="175"/>
      <c r="AC83" s="175"/>
      <c r="AD83" s="175"/>
      <c r="AE83" s="175" t="s">
        <v>116</v>
      </c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ht="22.5" outlineLevel="1" x14ac:dyDescent="0.3">
      <c r="A84" s="166">
        <v>69</v>
      </c>
      <c r="B84" s="167" t="s">
        <v>257</v>
      </c>
      <c r="C84" s="168" t="s">
        <v>258</v>
      </c>
      <c r="D84" s="169" t="s">
        <v>187</v>
      </c>
      <c r="E84" s="170">
        <v>10</v>
      </c>
      <c r="F84" s="171">
        <v>749.68</v>
      </c>
      <c r="G84" s="172">
        <v>7496.8</v>
      </c>
      <c r="H84" s="171">
        <v>629.30999999999995</v>
      </c>
      <c r="I84" s="172">
        <f t="shared" si="18"/>
        <v>6293.1</v>
      </c>
      <c r="J84" s="171">
        <v>120.37</v>
      </c>
      <c r="K84" s="172">
        <f t="shared" si="19"/>
        <v>1203.7</v>
      </c>
      <c r="L84" s="172">
        <v>21</v>
      </c>
      <c r="M84" s="172">
        <f t="shared" si="20"/>
        <v>9071.1280000000006</v>
      </c>
      <c r="N84" s="173">
        <v>2.4000000000000001E-4</v>
      </c>
      <c r="O84" s="173">
        <f t="shared" si="21"/>
        <v>2.3999999999999998E-3</v>
      </c>
      <c r="P84" s="173">
        <v>0</v>
      </c>
      <c r="Q84" s="173">
        <f t="shared" si="22"/>
        <v>0</v>
      </c>
      <c r="R84" s="173"/>
      <c r="S84" s="173"/>
      <c r="T84" s="174">
        <v>0.124</v>
      </c>
      <c r="U84" s="173">
        <f t="shared" si="23"/>
        <v>1.24</v>
      </c>
      <c r="V84" s="175"/>
      <c r="W84" s="175"/>
      <c r="X84" s="175"/>
      <c r="Y84" s="175"/>
      <c r="Z84" s="175"/>
      <c r="AA84" s="175"/>
      <c r="AB84" s="175"/>
      <c r="AC84" s="175"/>
      <c r="AD84" s="175"/>
      <c r="AE84" s="175" t="s">
        <v>116</v>
      </c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ht="22.5" outlineLevel="1" x14ac:dyDescent="0.3">
      <c r="A85" s="166">
        <v>70</v>
      </c>
      <c r="B85" s="167" t="s">
        <v>259</v>
      </c>
      <c r="C85" s="168" t="s">
        <v>260</v>
      </c>
      <c r="D85" s="169" t="s">
        <v>187</v>
      </c>
      <c r="E85" s="170">
        <v>3</v>
      </c>
      <c r="F85" s="171">
        <v>834.32</v>
      </c>
      <c r="G85" s="172">
        <v>2502.96</v>
      </c>
      <c r="H85" s="171">
        <v>738.21</v>
      </c>
      <c r="I85" s="172">
        <f t="shared" si="18"/>
        <v>2214.63</v>
      </c>
      <c r="J85" s="171">
        <v>96.11</v>
      </c>
      <c r="K85" s="172">
        <f t="shared" si="19"/>
        <v>288.33</v>
      </c>
      <c r="L85" s="172">
        <v>21</v>
      </c>
      <c r="M85" s="172">
        <f t="shared" si="20"/>
        <v>3028.5816</v>
      </c>
      <c r="N85" s="173">
        <v>2.4000000000000001E-4</v>
      </c>
      <c r="O85" s="173">
        <f t="shared" si="21"/>
        <v>7.2000000000000005E-4</v>
      </c>
      <c r="P85" s="173">
        <v>0</v>
      </c>
      <c r="Q85" s="173">
        <f t="shared" si="22"/>
        <v>0</v>
      </c>
      <c r="R85" s="173"/>
      <c r="S85" s="173"/>
      <c r="T85" s="174">
        <v>0.124</v>
      </c>
      <c r="U85" s="173">
        <f t="shared" si="23"/>
        <v>0.37</v>
      </c>
      <c r="V85" s="175"/>
      <c r="W85" s="175"/>
      <c r="X85" s="175"/>
      <c r="Y85" s="175"/>
      <c r="Z85" s="175"/>
      <c r="AA85" s="175"/>
      <c r="AB85" s="175"/>
      <c r="AC85" s="175"/>
      <c r="AD85" s="175"/>
      <c r="AE85" s="175" t="s">
        <v>116</v>
      </c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ht="22.5" outlineLevel="1" x14ac:dyDescent="0.3">
      <c r="A86" s="166">
        <v>71</v>
      </c>
      <c r="B86" s="167" t="s">
        <v>261</v>
      </c>
      <c r="C86" s="168" t="s">
        <v>262</v>
      </c>
      <c r="D86" s="169" t="s">
        <v>145</v>
      </c>
      <c r="E86" s="170">
        <v>2</v>
      </c>
      <c r="F86" s="171">
        <v>4015.73</v>
      </c>
      <c r="G86" s="172">
        <v>8031.46</v>
      </c>
      <c r="H86" s="171">
        <v>0</v>
      </c>
      <c r="I86" s="172">
        <f t="shared" si="18"/>
        <v>0</v>
      </c>
      <c r="J86" s="171">
        <v>4015.73</v>
      </c>
      <c r="K86" s="172">
        <f t="shared" si="19"/>
        <v>8031.46</v>
      </c>
      <c r="L86" s="172">
        <v>21</v>
      </c>
      <c r="M86" s="172">
        <f t="shared" si="20"/>
        <v>9718.0666000000001</v>
      </c>
      <c r="N86" s="173">
        <v>1.1999999999999999E-3</v>
      </c>
      <c r="O86" s="173">
        <f t="shared" si="21"/>
        <v>2.3999999999999998E-3</v>
      </c>
      <c r="P86" s="173">
        <v>0</v>
      </c>
      <c r="Q86" s="173">
        <f t="shared" si="22"/>
        <v>0</v>
      </c>
      <c r="R86" s="173"/>
      <c r="S86" s="173"/>
      <c r="T86" s="174">
        <v>0</v>
      </c>
      <c r="U86" s="173">
        <f t="shared" si="23"/>
        <v>0</v>
      </c>
      <c r="V86" s="175"/>
      <c r="W86" s="175"/>
      <c r="X86" s="175"/>
      <c r="Y86" s="175"/>
      <c r="Z86" s="175"/>
      <c r="AA86" s="175"/>
      <c r="AB86" s="175"/>
      <c r="AC86" s="175"/>
      <c r="AD86" s="175"/>
      <c r="AE86" s="175" t="s">
        <v>164</v>
      </c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ht="22.5" outlineLevel="1" x14ac:dyDescent="0.3">
      <c r="A87" s="166">
        <v>72</v>
      </c>
      <c r="B87" s="167" t="s">
        <v>263</v>
      </c>
      <c r="C87" s="168" t="s">
        <v>264</v>
      </c>
      <c r="D87" s="169" t="s">
        <v>145</v>
      </c>
      <c r="E87" s="170">
        <v>1</v>
      </c>
      <c r="F87" s="171">
        <v>3261.5</v>
      </c>
      <c r="G87" s="172">
        <v>3261.5</v>
      </c>
      <c r="H87" s="171">
        <v>0</v>
      </c>
      <c r="I87" s="172">
        <f t="shared" si="18"/>
        <v>0</v>
      </c>
      <c r="J87" s="171">
        <v>3261.5</v>
      </c>
      <c r="K87" s="172">
        <f t="shared" si="19"/>
        <v>3261.5</v>
      </c>
      <c r="L87" s="172">
        <v>21</v>
      </c>
      <c r="M87" s="172">
        <f t="shared" si="20"/>
        <v>3946.415</v>
      </c>
      <c r="N87" s="173">
        <v>1.64E-3</v>
      </c>
      <c r="O87" s="173">
        <f t="shared" si="21"/>
        <v>1.64E-3</v>
      </c>
      <c r="P87" s="173">
        <v>0</v>
      </c>
      <c r="Q87" s="173">
        <f t="shared" si="22"/>
        <v>0</v>
      </c>
      <c r="R87" s="173"/>
      <c r="S87" s="173"/>
      <c r="T87" s="174">
        <v>0.44500000000000001</v>
      </c>
      <c r="U87" s="173">
        <f t="shared" si="23"/>
        <v>0.45</v>
      </c>
      <c r="V87" s="175"/>
      <c r="W87" s="175"/>
      <c r="X87" s="175"/>
      <c r="Y87" s="175"/>
      <c r="Z87" s="175"/>
      <c r="AA87" s="175"/>
      <c r="AB87" s="175"/>
      <c r="AC87" s="175"/>
      <c r="AD87" s="175"/>
      <c r="AE87" s="175" t="s">
        <v>116</v>
      </c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outlineLevel="1" x14ac:dyDescent="0.3">
      <c r="A88" s="166">
        <v>73</v>
      </c>
      <c r="B88" s="167" t="s">
        <v>265</v>
      </c>
      <c r="C88" s="168" t="s">
        <v>266</v>
      </c>
      <c r="D88" s="169" t="s">
        <v>145</v>
      </c>
      <c r="E88" s="170">
        <v>1</v>
      </c>
      <c r="F88" s="171">
        <v>236.62</v>
      </c>
      <c r="G88" s="172">
        <v>236.62</v>
      </c>
      <c r="H88" s="171">
        <v>72.77</v>
      </c>
      <c r="I88" s="172">
        <f t="shared" si="18"/>
        <v>72.77</v>
      </c>
      <c r="J88" s="171">
        <v>163.85</v>
      </c>
      <c r="K88" s="172">
        <f t="shared" si="19"/>
        <v>163.85</v>
      </c>
      <c r="L88" s="172">
        <v>21</v>
      </c>
      <c r="M88" s="172">
        <f t="shared" si="20"/>
        <v>286.31020000000001</v>
      </c>
      <c r="N88" s="173">
        <v>1.8000000000000001E-4</v>
      </c>
      <c r="O88" s="173">
        <f t="shared" si="21"/>
        <v>1.8000000000000001E-4</v>
      </c>
      <c r="P88" s="173">
        <v>0</v>
      </c>
      <c r="Q88" s="173">
        <f t="shared" si="22"/>
        <v>0</v>
      </c>
      <c r="R88" s="173"/>
      <c r="S88" s="173"/>
      <c r="T88" s="174">
        <v>0.47599999999999998</v>
      </c>
      <c r="U88" s="173">
        <f t="shared" si="23"/>
        <v>0.48</v>
      </c>
      <c r="V88" s="175"/>
      <c r="W88" s="175"/>
      <c r="X88" s="175"/>
      <c r="Y88" s="175"/>
      <c r="Z88" s="175"/>
      <c r="AA88" s="175"/>
      <c r="AB88" s="175"/>
      <c r="AC88" s="175"/>
      <c r="AD88" s="175"/>
      <c r="AE88" s="175" t="s">
        <v>116</v>
      </c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 x14ac:dyDescent="0.3">
      <c r="A89" s="166">
        <v>74</v>
      </c>
      <c r="B89" s="167" t="s">
        <v>267</v>
      </c>
      <c r="C89" s="168" t="s">
        <v>268</v>
      </c>
      <c r="D89" s="169" t="s">
        <v>145</v>
      </c>
      <c r="E89" s="170">
        <v>8</v>
      </c>
      <c r="F89" s="171">
        <v>290.08999999999997</v>
      </c>
      <c r="G89" s="172">
        <v>2320.7199999999998</v>
      </c>
      <c r="H89" s="171">
        <v>0</v>
      </c>
      <c r="I89" s="172">
        <f t="shared" si="18"/>
        <v>0</v>
      </c>
      <c r="J89" s="171">
        <v>290.08999999999997</v>
      </c>
      <c r="K89" s="172">
        <f t="shared" si="19"/>
        <v>2320.7199999999998</v>
      </c>
      <c r="L89" s="172">
        <v>21</v>
      </c>
      <c r="M89" s="172">
        <f t="shared" si="20"/>
        <v>2808.0711999999999</v>
      </c>
      <c r="N89" s="173">
        <v>4.2000000000000002E-4</v>
      </c>
      <c r="O89" s="173">
        <f t="shared" si="21"/>
        <v>3.3600000000000001E-3</v>
      </c>
      <c r="P89" s="173">
        <v>0</v>
      </c>
      <c r="Q89" s="173">
        <f t="shared" si="22"/>
        <v>0</v>
      </c>
      <c r="R89" s="173"/>
      <c r="S89" s="173"/>
      <c r="T89" s="174">
        <v>0.246</v>
      </c>
      <c r="U89" s="173">
        <f t="shared" si="23"/>
        <v>1.97</v>
      </c>
      <c r="V89" s="175"/>
      <c r="W89" s="175"/>
      <c r="X89" s="175"/>
      <c r="Y89" s="175"/>
      <c r="Z89" s="175"/>
      <c r="AA89" s="175"/>
      <c r="AB89" s="175"/>
      <c r="AC89" s="175"/>
      <c r="AD89" s="175"/>
      <c r="AE89" s="175" t="s">
        <v>116</v>
      </c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 x14ac:dyDescent="0.3">
      <c r="A90" s="166">
        <v>75</v>
      </c>
      <c r="B90" s="167" t="s">
        <v>269</v>
      </c>
      <c r="C90" s="168" t="s">
        <v>270</v>
      </c>
      <c r="D90" s="169" t="s">
        <v>145</v>
      </c>
      <c r="E90" s="170">
        <v>9</v>
      </c>
      <c r="F90" s="171">
        <v>301.45999999999998</v>
      </c>
      <c r="G90" s="172">
        <v>2713.14</v>
      </c>
      <c r="H90" s="171">
        <v>0</v>
      </c>
      <c r="I90" s="172">
        <f t="shared" si="18"/>
        <v>0</v>
      </c>
      <c r="J90" s="171">
        <v>301.45999999999998</v>
      </c>
      <c r="K90" s="172">
        <f t="shared" si="19"/>
        <v>2713.14</v>
      </c>
      <c r="L90" s="172">
        <v>21</v>
      </c>
      <c r="M90" s="172">
        <f t="shared" si="20"/>
        <v>3282.8993999999998</v>
      </c>
      <c r="N90" s="173">
        <v>2.2000000000000001E-4</v>
      </c>
      <c r="O90" s="173">
        <f t="shared" si="21"/>
        <v>1.98E-3</v>
      </c>
      <c r="P90" s="173">
        <v>0</v>
      </c>
      <c r="Q90" s="173">
        <f t="shared" si="22"/>
        <v>0</v>
      </c>
      <c r="R90" s="173"/>
      <c r="S90" s="173"/>
      <c r="T90" s="174">
        <v>0.246</v>
      </c>
      <c r="U90" s="173">
        <f t="shared" si="23"/>
        <v>2.21</v>
      </c>
      <c r="V90" s="175"/>
      <c r="W90" s="175"/>
      <c r="X90" s="175"/>
      <c r="Y90" s="175"/>
      <c r="Z90" s="175"/>
      <c r="AA90" s="175"/>
      <c r="AB90" s="175"/>
      <c r="AC90" s="175"/>
      <c r="AD90" s="175"/>
      <c r="AE90" s="175" t="s">
        <v>116</v>
      </c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ht="22.5" outlineLevel="1" x14ac:dyDescent="0.3">
      <c r="A91" s="166">
        <v>76</v>
      </c>
      <c r="B91" s="167" t="s">
        <v>271</v>
      </c>
      <c r="C91" s="168" t="s">
        <v>272</v>
      </c>
      <c r="D91" s="169" t="s">
        <v>145</v>
      </c>
      <c r="E91" s="170">
        <v>3</v>
      </c>
      <c r="F91" s="171">
        <v>290.08999999999997</v>
      </c>
      <c r="G91" s="172">
        <v>870.27</v>
      </c>
      <c r="H91" s="171">
        <v>0</v>
      </c>
      <c r="I91" s="172">
        <f t="shared" si="18"/>
        <v>0</v>
      </c>
      <c r="J91" s="171">
        <v>290.08999999999997</v>
      </c>
      <c r="K91" s="172">
        <f t="shared" si="19"/>
        <v>870.27</v>
      </c>
      <c r="L91" s="172">
        <v>21</v>
      </c>
      <c r="M91" s="172">
        <f t="shared" si="20"/>
        <v>1053.0266999999999</v>
      </c>
      <c r="N91" s="173">
        <v>2.2000000000000001E-4</v>
      </c>
      <c r="O91" s="173">
        <f t="shared" si="21"/>
        <v>6.6E-4</v>
      </c>
      <c r="P91" s="173">
        <v>0</v>
      </c>
      <c r="Q91" s="173">
        <f t="shared" si="22"/>
        <v>0</v>
      </c>
      <c r="R91" s="173"/>
      <c r="S91" s="173"/>
      <c r="T91" s="174">
        <v>0</v>
      </c>
      <c r="U91" s="173">
        <f t="shared" si="23"/>
        <v>0</v>
      </c>
      <c r="V91" s="175"/>
      <c r="W91" s="175"/>
      <c r="X91" s="175"/>
      <c r="Y91" s="175"/>
      <c r="Z91" s="175"/>
      <c r="AA91" s="175"/>
      <c r="AB91" s="175"/>
      <c r="AC91" s="175"/>
      <c r="AD91" s="175"/>
      <c r="AE91" s="175" t="s">
        <v>164</v>
      </c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 x14ac:dyDescent="0.3">
      <c r="A92" s="166">
        <v>77</v>
      </c>
      <c r="B92" s="167" t="s">
        <v>273</v>
      </c>
      <c r="C92" s="168" t="s">
        <v>274</v>
      </c>
      <c r="D92" s="169" t="s">
        <v>145</v>
      </c>
      <c r="E92" s="170">
        <v>11</v>
      </c>
      <c r="F92" s="171">
        <v>90.89</v>
      </c>
      <c r="G92" s="172">
        <v>999.79</v>
      </c>
      <c r="H92" s="171">
        <v>29.17</v>
      </c>
      <c r="I92" s="172">
        <f t="shared" si="18"/>
        <v>320.87</v>
      </c>
      <c r="J92" s="171">
        <v>61.72</v>
      </c>
      <c r="K92" s="172">
        <f t="shared" si="19"/>
        <v>678.92</v>
      </c>
      <c r="L92" s="172">
        <v>21</v>
      </c>
      <c r="M92" s="172">
        <f t="shared" si="20"/>
        <v>1209.7458999999999</v>
      </c>
      <c r="N92" s="173">
        <v>1.4999999999999999E-4</v>
      </c>
      <c r="O92" s="173">
        <f t="shared" si="21"/>
        <v>1.65E-3</v>
      </c>
      <c r="P92" s="173">
        <v>0</v>
      </c>
      <c r="Q92" s="173">
        <f t="shared" si="22"/>
        <v>0</v>
      </c>
      <c r="R92" s="173"/>
      <c r="S92" s="173"/>
      <c r="T92" s="174">
        <v>0.25</v>
      </c>
      <c r="U92" s="173">
        <f t="shared" si="23"/>
        <v>2.75</v>
      </c>
      <c r="V92" s="175"/>
      <c r="W92" s="175"/>
      <c r="X92" s="175"/>
      <c r="Y92" s="175"/>
      <c r="Z92" s="175"/>
      <c r="AA92" s="175"/>
      <c r="AB92" s="175"/>
      <c r="AC92" s="175"/>
      <c r="AD92" s="175"/>
      <c r="AE92" s="175" t="s">
        <v>116</v>
      </c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 x14ac:dyDescent="0.3">
      <c r="A93" s="166">
        <v>78</v>
      </c>
      <c r="B93" s="167" t="s">
        <v>275</v>
      </c>
      <c r="C93" s="168" t="s">
        <v>276</v>
      </c>
      <c r="D93" s="169" t="s">
        <v>145</v>
      </c>
      <c r="E93" s="170">
        <v>9</v>
      </c>
      <c r="F93" s="171">
        <v>92.15</v>
      </c>
      <c r="G93" s="172">
        <v>829.35</v>
      </c>
      <c r="H93" s="171">
        <v>0</v>
      </c>
      <c r="I93" s="172">
        <f t="shared" si="18"/>
        <v>0</v>
      </c>
      <c r="J93" s="171">
        <v>92.15</v>
      </c>
      <c r="K93" s="172">
        <f t="shared" si="19"/>
        <v>829.35</v>
      </c>
      <c r="L93" s="172">
        <v>21</v>
      </c>
      <c r="M93" s="172">
        <f t="shared" si="20"/>
        <v>1003.5135</v>
      </c>
      <c r="N93" s="173">
        <v>2.0000000000000001E-4</v>
      </c>
      <c r="O93" s="173">
        <f t="shared" si="21"/>
        <v>1.8E-3</v>
      </c>
      <c r="P93" s="173">
        <v>0</v>
      </c>
      <c r="Q93" s="173">
        <f t="shared" si="22"/>
        <v>0</v>
      </c>
      <c r="R93" s="173"/>
      <c r="S93" s="173"/>
      <c r="T93" s="174">
        <v>0.41599999999999998</v>
      </c>
      <c r="U93" s="173">
        <f t="shared" si="23"/>
        <v>3.74</v>
      </c>
      <c r="V93" s="175"/>
      <c r="W93" s="175"/>
      <c r="X93" s="175"/>
      <c r="Y93" s="175"/>
      <c r="Z93" s="175"/>
      <c r="AA93" s="175"/>
      <c r="AB93" s="175"/>
      <c r="AC93" s="175"/>
      <c r="AD93" s="175"/>
      <c r="AE93" s="175" t="s">
        <v>116</v>
      </c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outlineLevel="1" x14ac:dyDescent="0.3">
      <c r="A94" s="166">
        <v>79</v>
      </c>
      <c r="B94" s="167" t="s">
        <v>277</v>
      </c>
      <c r="C94" s="168" t="s">
        <v>278</v>
      </c>
      <c r="D94" s="169" t="s">
        <v>145</v>
      </c>
      <c r="E94" s="170">
        <v>4</v>
      </c>
      <c r="F94" s="171">
        <v>301.45999999999998</v>
      </c>
      <c r="G94" s="172">
        <v>1205.8399999999999</v>
      </c>
      <c r="H94" s="171">
        <v>0</v>
      </c>
      <c r="I94" s="172">
        <f t="shared" si="18"/>
        <v>0</v>
      </c>
      <c r="J94" s="171">
        <v>301.45999999999998</v>
      </c>
      <c r="K94" s="172">
        <f t="shared" si="19"/>
        <v>1205.8399999999999</v>
      </c>
      <c r="L94" s="172">
        <v>21</v>
      </c>
      <c r="M94" s="172">
        <f t="shared" si="20"/>
        <v>1459.0663999999999</v>
      </c>
      <c r="N94" s="173">
        <v>2.4000000000000001E-4</v>
      </c>
      <c r="O94" s="173">
        <f t="shared" si="21"/>
        <v>9.6000000000000002E-4</v>
      </c>
      <c r="P94" s="173">
        <v>0</v>
      </c>
      <c r="Q94" s="173">
        <f t="shared" si="22"/>
        <v>0</v>
      </c>
      <c r="R94" s="173"/>
      <c r="S94" s="173"/>
      <c r="T94" s="174">
        <v>0</v>
      </c>
      <c r="U94" s="173">
        <f t="shared" si="23"/>
        <v>0</v>
      </c>
      <c r="V94" s="175"/>
      <c r="W94" s="175"/>
      <c r="X94" s="175"/>
      <c r="Y94" s="175"/>
      <c r="Z94" s="175"/>
      <c r="AA94" s="175"/>
      <c r="AB94" s="175"/>
      <c r="AC94" s="175"/>
      <c r="AD94" s="175"/>
      <c r="AE94" s="175" t="s">
        <v>164</v>
      </c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ht="22.5" outlineLevel="1" x14ac:dyDescent="0.3">
      <c r="A95" s="166">
        <v>80</v>
      </c>
      <c r="B95" s="167" t="s">
        <v>279</v>
      </c>
      <c r="C95" s="168" t="s">
        <v>280</v>
      </c>
      <c r="D95" s="169" t="s">
        <v>138</v>
      </c>
      <c r="E95" s="170">
        <v>0.19467999999999999</v>
      </c>
      <c r="F95" s="171">
        <v>771.29</v>
      </c>
      <c r="G95" s="172">
        <v>150.4</v>
      </c>
      <c r="H95" s="171">
        <v>0</v>
      </c>
      <c r="I95" s="172">
        <f t="shared" si="18"/>
        <v>0</v>
      </c>
      <c r="J95" s="171">
        <v>771.29</v>
      </c>
      <c r="K95" s="172">
        <f t="shared" si="19"/>
        <v>150.15</v>
      </c>
      <c r="L95" s="172">
        <v>21</v>
      </c>
      <c r="M95" s="172">
        <f t="shared" si="20"/>
        <v>181.98400000000001</v>
      </c>
      <c r="N95" s="173">
        <v>0</v>
      </c>
      <c r="O95" s="173">
        <f t="shared" si="21"/>
        <v>0</v>
      </c>
      <c r="P95" s="173">
        <v>0</v>
      </c>
      <c r="Q95" s="173">
        <f t="shared" si="22"/>
        <v>0</v>
      </c>
      <c r="R95" s="173"/>
      <c r="S95" s="173"/>
      <c r="T95" s="174">
        <v>1.5169999999999999</v>
      </c>
      <c r="U95" s="173">
        <f t="shared" si="23"/>
        <v>0.3</v>
      </c>
      <c r="V95" s="175"/>
      <c r="W95" s="175"/>
      <c r="X95" s="175"/>
      <c r="Y95" s="175"/>
      <c r="Z95" s="175"/>
      <c r="AA95" s="175"/>
      <c r="AB95" s="175"/>
      <c r="AC95" s="175"/>
      <c r="AD95" s="175"/>
      <c r="AE95" s="175" t="s">
        <v>116</v>
      </c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x14ac:dyDescent="0.3">
      <c r="A96" s="176" t="s">
        <v>111</v>
      </c>
      <c r="B96" s="177" t="s">
        <v>35</v>
      </c>
      <c r="C96" s="178" t="s">
        <v>36</v>
      </c>
      <c r="D96" s="179"/>
      <c r="E96" s="180"/>
      <c r="F96" s="181"/>
      <c r="G96" s="181">
        <f>SUMIF(AE97,"&lt;&gt;NOR",G97)</f>
        <v>17064</v>
      </c>
      <c r="H96" s="181"/>
      <c r="I96" s="181">
        <f>SUM(I97)</f>
        <v>0</v>
      </c>
      <c r="J96" s="181"/>
      <c r="K96" s="181">
        <f>SUM(K97)</f>
        <v>17064</v>
      </c>
      <c r="L96" s="181"/>
      <c r="M96" s="181">
        <f>SUM(M97)</f>
        <v>20647.439999999999</v>
      </c>
      <c r="N96" s="182"/>
      <c r="O96" s="182">
        <f>SUM(O97)</f>
        <v>0</v>
      </c>
      <c r="P96" s="182"/>
      <c r="Q96" s="182">
        <f>SUM(Q97)</f>
        <v>0</v>
      </c>
      <c r="R96" s="182"/>
      <c r="S96" s="182"/>
      <c r="T96" s="183"/>
      <c r="U96" s="182">
        <f>SUM(U97)</f>
        <v>0</v>
      </c>
      <c r="AE96" t="s">
        <v>112</v>
      </c>
    </row>
    <row r="97" spans="1:60" outlineLevel="1" x14ac:dyDescent="0.3">
      <c r="A97" s="184">
        <v>81</v>
      </c>
      <c r="B97" s="185" t="s">
        <v>281</v>
      </c>
      <c r="C97" s="186" t="s">
        <v>282</v>
      </c>
      <c r="D97" s="187" t="s">
        <v>23</v>
      </c>
      <c r="E97" s="188">
        <v>1</v>
      </c>
      <c r="F97" s="189">
        <v>17064</v>
      </c>
      <c r="G97" s="190">
        <v>17064</v>
      </c>
      <c r="H97" s="189">
        <v>0</v>
      </c>
      <c r="I97" s="190">
        <f>ROUND(E97*H97,2)</f>
        <v>0</v>
      </c>
      <c r="J97" s="189">
        <v>17064</v>
      </c>
      <c r="K97" s="190">
        <f>ROUND(E97*J97,2)</f>
        <v>17064</v>
      </c>
      <c r="L97" s="190">
        <v>21</v>
      </c>
      <c r="M97" s="190">
        <f>G97*(1+L97/100)</f>
        <v>20647.439999999999</v>
      </c>
      <c r="N97" s="191">
        <v>0</v>
      </c>
      <c r="O97" s="191">
        <f>ROUND(E97*N97,5)</f>
        <v>0</v>
      </c>
      <c r="P97" s="191">
        <v>0</v>
      </c>
      <c r="Q97" s="191">
        <f>ROUND(E97*P97,5)</f>
        <v>0</v>
      </c>
      <c r="R97" s="191"/>
      <c r="S97" s="191"/>
      <c r="T97" s="192">
        <v>0</v>
      </c>
      <c r="U97" s="191">
        <f>ROUND(E97*T97,2)</f>
        <v>0</v>
      </c>
      <c r="V97" s="175"/>
      <c r="W97" s="175"/>
      <c r="X97" s="175"/>
      <c r="Y97" s="175"/>
      <c r="Z97" s="175"/>
      <c r="AA97" s="175"/>
      <c r="AB97" s="175"/>
      <c r="AC97" s="175"/>
      <c r="AD97" s="175"/>
      <c r="AE97" s="175" t="s">
        <v>116</v>
      </c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x14ac:dyDescent="0.3">
      <c r="A98" s="136"/>
      <c r="B98" s="140" t="s">
        <v>283</v>
      </c>
      <c r="C98" s="193" t="s">
        <v>283</v>
      </c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AC98">
        <v>15</v>
      </c>
      <c r="AD98">
        <v>21</v>
      </c>
    </row>
    <row r="99" spans="1:60" x14ac:dyDescent="0.3">
      <c r="A99" s="194"/>
      <c r="B99" s="195">
        <v>26</v>
      </c>
      <c r="C99" s="196" t="s">
        <v>283</v>
      </c>
      <c r="D99" s="197"/>
      <c r="E99" s="197"/>
      <c r="F99" s="197"/>
      <c r="G99" s="198">
        <f>G8+G12+G14+G17+G24+G26+G47+G66+G96</f>
        <v>282335.09999999998</v>
      </c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AC99">
        <f>SUMIF(L7:L97,AC98,G7:G97)</f>
        <v>0</v>
      </c>
      <c r="AD99">
        <f>SUMIF(L7:L97,AD98,G7:G97)</f>
        <v>282335.09999999998</v>
      </c>
      <c r="AE99" t="s">
        <v>284</v>
      </c>
    </row>
    <row r="100" spans="1:60" x14ac:dyDescent="0.3">
      <c r="A100" s="136"/>
      <c r="B100" s="140" t="s">
        <v>283</v>
      </c>
      <c r="C100" s="193" t="s">
        <v>283</v>
      </c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</row>
    <row r="101" spans="1:60" x14ac:dyDescent="0.3">
      <c r="A101" s="136"/>
      <c r="B101" s="140" t="s">
        <v>283</v>
      </c>
      <c r="C101" s="193" t="s">
        <v>283</v>
      </c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</row>
    <row r="102" spans="1:60" x14ac:dyDescent="0.3">
      <c r="A102" s="260">
        <v>33</v>
      </c>
      <c r="B102" s="260"/>
      <c r="C102" s="261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</row>
    <row r="103" spans="1:60" x14ac:dyDescent="0.3">
      <c r="A103" s="262"/>
      <c r="B103" s="263"/>
      <c r="C103" s="264"/>
      <c r="D103" s="263"/>
      <c r="E103" s="263"/>
      <c r="F103" s="263"/>
      <c r="G103" s="265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AE103" t="s">
        <v>285</v>
      </c>
    </row>
    <row r="104" spans="1:60" x14ac:dyDescent="0.3">
      <c r="A104" s="266"/>
      <c r="B104" s="267"/>
      <c r="C104" s="268"/>
      <c r="D104" s="267"/>
      <c r="E104" s="267"/>
      <c r="F104" s="267"/>
      <c r="G104" s="269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</row>
    <row r="105" spans="1:60" x14ac:dyDescent="0.3">
      <c r="A105" s="266"/>
      <c r="B105" s="267"/>
      <c r="C105" s="268"/>
      <c r="D105" s="267"/>
      <c r="E105" s="267"/>
      <c r="F105" s="267"/>
      <c r="G105" s="269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</row>
    <row r="106" spans="1:60" x14ac:dyDescent="0.3">
      <c r="A106" s="266"/>
      <c r="B106" s="267"/>
      <c r="C106" s="268"/>
      <c r="D106" s="267"/>
      <c r="E106" s="267"/>
      <c r="F106" s="267"/>
      <c r="G106" s="269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</row>
    <row r="107" spans="1:60" x14ac:dyDescent="0.3">
      <c r="A107" s="270"/>
      <c r="B107" s="271"/>
      <c r="C107" s="272"/>
      <c r="D107" s="271"/>
      <c r="E107" s="271"/>
      <c r="F107" s="271"/>
      <c r="G107" s="273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</row>
    <row r="108" spans="1:60" x14ac:dyDescent="0.3">
      <c r="A108" s="136"/>
      <c r="B108" s="140" t="s">
        <v>283</v>
      </c>
      <c r="C108" s="193" t="s">
        <v>283</v>
      </c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6"/>
    </row>
    <row r="109" spans="1:60" x14ac:dyDescent="0.3">
      <c r="C109" s="199"/>
      <c r="AE109" t="s">
        <v>286</v>
      </c>
    </row>
  </sheetData>
  <mergeCells count="6">
    <mergeCell ref="A103:G107"/>
    <mergeCell ref="A1:G1"/>
    <mergeCell ref="C2:G2"/>
    <mergeCell ref="C3:G3"/>
    <mergeCell ref="C4:G4"/>
    <mergeCell ref="A102:C102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Žlebčík Mojmír - Raeder&amp;Falge</cp:lastModifiedBy>
  <cp:lastPrinted>2014-02-28T09:52:57Z</cp:lastPrinted>
  <dcterms:created xsi:type="dcterms:W3CDTF">2009-04-08T07:15:50Z</dcterms:created>
  <dcterms:modified xsi:type="dcterms:W3CDTF">2021-04-01T12:50:48Z</dcterms:modified>
</cp:coreProperties>
</file>